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30" activeTab="1"/>
  </bookViews>
  <sheets>
    <sheet name="TA 1415" sheetId="5" r:id="rId1"/>
    <sheet name="TA 1516" sheetId="4" r:id="rId2"/>
    <sheet name="TA 1617" sheetId="2" r:id="rId3"/>
    <sheet name="TA 1718" sheetId="1" r:id="rId4"/>
    <sheet name="TA 1819" sheetId="6" r:id="rId5"/>
  </sheets>
  <calcPr calcId="162913"/>
</workbook>
</file>

<file path=xl/calcChain.xml><?xml version="1.0" encoding="utf-8"?>
<calcChain xmlns="http://schemas.openxmlformats.org/spreadsheetml/2006/main">
  <c r="D10" i="5" l="1"/>
  <c r="E10" i="5"/>
  <c r="F10" i="5"/>
  <c r="G10" i="5"/>
  <c r="H10" i="5"/>
  <c r="H9" i="5" s="1"/>
  <c r="I10" i="5"/>
  <c r="J10" i="5"/>
  <c r="K10" i="5"/>
  <c r="L10" i="5"/>
  <c r="M10" i="5"/>
  <c r="N10" i="5"/>
  <c r="N9" i="5" s="1"/>
  <c r="O10" i="5"/>
  <c r="S10" i="5"/>
  <c r="P11" i="5"/>
  <c r="Q11" i="5"/>
  <c r="R11" i="5"/>
  <c r="P12" i="5"/>
  <c r="P10" i="5" s="1"/>
  <c r="Q12" i="5"/>
  <c r="R12" i="5"/>
  <c r="P13" i="5"/>
  <c r="Q13" i="5"/>
  <c r="R13" i="5"/>
  <c r="D14" i="5"/>
  <c r="E14" i="5"/>
  <c r="F14" i="5"/>
  <c r="G14" i="5"/>
  <c r="H14" i="5"/>
  <c r="I14" i="5"/>
  <c r="J14" i="5"/>
  <c r="K14" i="5"/>
  <c r="L14" i="5"/>
  <c r="M14" i="5"/>
  <c r="N14" i="5"/>
  <c r="O14" i="5"/>
  <c r="S14" i="5"/>
  <c r="P15" i="5"/>
  <c r="Q15" i="5"/>
  <c r="R15" i="5"/>
  <c r="P16" i="5"/>
  <c r="Q16" i="5"/>
  <c r="R16" i="5"/>
  <c r="P17" i="5"/>
  <c r="Q17" i="5"/>
  <c r="R17" i="5"/>
  <c r="P18" i="5"/>
  <c r="Q18" i="5"/>
  <c r="R18" i="5"/>
  <c r="P19" i="5"/>
  <c r="Q19" i="5"/>
  <c r="R19" i="5"/>
  <c r="P20" i="5"/>
  <c r="Q20" i="5"/>
  <c r="R20" i="5"/>
  <c r="P21" i="5"/>
  <c r="Q21" i="5"/>
  <c r="R21" i="5"/>
  <c r="P22" i="5"/>
  <c r="Q22" i="5"/>
  <c r="R22" i="5"/>
  <c r="D23" i="5"/>
  <c r="E23" i="5"/>
  <c r="F23" i="5"/>
  <c r="G23" i="5"/>
  <c r="H23" i="5"/>
  <c r="I23" i="5"/>
  <c r="J23" i="5"/>
  <c r="K23" i="5"/>
  <c r="L23" i="5"/>
  <c r="M23" i="5"/>
  <c r="N23" i="5"/>
  <c r="O23" i="5"/>
  <c r="S23" i="5"/>
  <c r="P24" i="5"/>
  <c r="Q24" i="5"/>
  <c r="R24" i="5"/>
  <c r="P25" i="5"/>
  <c r="Q25" i="5"/>
  <c r="R25" i="5"/>
  <c r="P26" i="5"/>
  <c r="Q26" i="5"/>
  <c r="R26" i="5"/>
  <c r="D27" i="5"/>
  <c r="E27" i="5"/>
  <c r="F27" i="5"/>
  <c r="G27" i="5"/>
  <c r="H27" i="5"/>
  <c r="I27" i="5"/>
  <c r="J27" i="5"/>
  <c r="K27" i="5"/>
  <c r="L27" i="5"/>
  <c r="M27" i="5"/>
  <c r="N27" i="5"/>
  <c r="O27" i="5"/>
  <c r="S27" i="5"/>
  <c r="P28" i="5"/>
  <c r="Q28" i="5"/>
  <c r="R28" i="5"/>
  <c r="P29" i="5"/>
  <c r="Q29" i="5"/>
  <c r="R29" i="5"/>
  <c r="P30" i="5"/>
  <c r="Q30" i="5"/>
  <c r="R30" i="5"/>
  <c r="P31" i="5"/>
  <c r="Q31" i="5"/>
  <c r="R31" i="5"/>
  <c r="P32" i="5"/>
  <c r="Q32" i="5"/>
  <c r="R32" i="5"/>
  <c r="P33" i="5"/>
  <c r="Q33" i="5"/>
  <c r="R33" i="5"/>
  <c r="D34" i="5"/>
  <c r="E34" i="5"/>
  <c r="F34" i="5"/>
  <c r="G34" i="5"/>
  <c r="H34" i="5"/>
  <c r="I34" i="5"/>
  <c r="J34" i="5"/>
  <c r="K34" i="5"/>
  <c r="L34" i="5"/>
  <c r="M34" i="5"/>
  <c r="N34" i="5"/>
  <c r="O34" i="5"/>
  <c r="S34" i="5"/>
  <c r="P35" i="5"/>
  <c r="Q35" i="5"/>
  <c r="R35" i="5"/>
  <c r="P36" i="5"/>
  <c r="Q36" i="5"/>
  <c r="R36" i="5"/>
  <c r="P37" i="5"/>
  <c r="Q37" i="5"/>
  <c r="R37" i="5"/>
  <c r="P38" i="5"/>
  <c r="Q38" i="5"/>
  <c r="R38" i="5"/>
  <c r="P39" i="5"/>
  <c r="Q39" i="5"/>
  <c r="R39" i="5"/>
  <c r="P40" i="5"/>
  <c r="Q40" i="5"/>
  <c r="R40" i="5"/>
  <c r="P41" i="5"/>
  <c r="Q41" i="5"/>
  <c r="R41" i="5"/>
  <c r="P42" i="5"/>
  <c r="Q42" i="5"/>
  <c r="R42" i="5"/>
  <c r="P43" i="5"/>
  <c r="Q43" i="5"/>
  <c r="R43" i="5"/>
  <c r="P44" i="5"/>
  <c r="Q44" i="5"/>
  <c r="R44" i="5"/>
  <c r="P45" i="5"/>
  <c r="Q45" i="5"/>
  <c r="R45" i="5"/>
  <c r="P46" i="5"/>
  <c r="Q46" i="5"/>
  <c r="R46" i="5"/>
  <c r="P47" i="5"/>
  <c r="Q47" i="5"/>
  <c r="R47" i="5"/>
  <c r="P48" i="5"/>
  <c r="Q48" i="5"/>
  <c r="R48" i="5"/>
  <c r="D54" i="5"/>
  <c r="E54" i="5"/>
  <c r="F54" i="5"/>
  <c r="G54" i="5"/>
  <c r="H54" i="5"/>
  <c r="I54" i="5"/>
  <c r="J54" i="5"/>
  <c r="K54" i="5"/>
  <c r="L54" i="5"/>
  <c r="M54" i="5"/>
  <c r="N54" i="5"/>
  <c r="O54" i="5"/>
  <c r="S54" i="5"/>
  <c r="P55" i="5"/>
  <c r="Q55" i="5"/>
  <c r="R55" i="5"/>
  <c r="P56" i="5"/>
  <c r="Q56" i="5"/>
  <c r="R56" i="5"/>
  <c r="P57" i="5"/>
  <c r="Q57" i="5"/>
  <c r="R57" i="5"/>
  <c r="P58" i="5"/>
  <c r="Q58" i="5"/>
  <c r="R58" i="5"/>
  <c r="P59" i="5"/>
  <c r="Q59" i="5"/>
  <c r="R59" i="5"/>
  <c r="P60" i="5"/>
  <c r="Q60" i="5"/>
  <c r="R60" i="5"/>
  <c r="P61" i="5"/>
  <c r="Q61" i="5"/>
  <c r="R61" i="5"/>
  <c r="P62" i="5"/>
  <c r="Q62" i="5"/>
  <c r="R62" i="5"/>
  <c r="P63" i="5"/>
  <c r="Q63" i="5"/>
  <c r="R63" i="5"/>
  <c r="P64" i="5"/>
  <c r="Q64" i="5"/>
  <c r="R64" i="5"/>
  <c r="D65" i="5"/>
  <c r="E65" i="5"/>
  <c r="F65" i="5"/>
  <c r="G65" i="5"/>
  <c r="H65" i="5"/>
  <c r="I65" i="5"/>
  <c r="J65" i="5"/>
  <c r="K65" i="5"/>
  <c r="L65" i="5"/>
  <c r="M65" i="5"/>
  <c r="N65" i="5"/>
  <c r="O65" i="5"/>
  <c r="S65" i="5"/>
  <c r="P66" i="5"/>
  <c r="Q66" i="5"/>
  <c r="R66" i="5"/>
  <c r="P67" i="5"/>
  <c r="Q67" i="5"/>
  <c r="R67" i="5"/>
  <c r="P68" i="5"/>
  <c r="Q68" i="5"/>
  <c r="R68" i="5"/>
  <c r="P69" i="5"/>
  <c r="Q69" i="5"/>
  <c r="R69" i="5"/>
  <c r="P70" i="5"/>
  <c r="Q70" i="5"/>
  <c r="R70" i="5"/>
  <c r="P71" i="5"/>
  <c r="Q71" i="5"/>
  <c r="R71" i="5"/>
  <c r="D73" i="5"/>
  <c r="E73" i="5"/>
  <c r="F73" i="5"/>
  <c r="G73" i="5"/>
  <c r="H73" i="5"/>
  <c r="I73" i="5"/>
  <c r="J73" i="5"/>
  <c r="K73" i="5"/>
  <c r="L73" i="5"/>
  <c r="M73" i="5"/>
  <c r="N73" i="5"/>
  <c r="O73" i="5"/>
  <c r="S73" i="5"/>
  <c r="P74" i="5"/>
  <c r="Q74" i="5"/>
  <c r="R74" i="5"/>
  <c r="P75" i="5"/>
  <c r="Q75" i="5"/>
  <c r="R75" i="5"/>
  <c r="P76" i="5"/>
  <c r="Q76" i="5"/>
  <c r="R76" i="5"/>
  <c r="P77" i="5"/>
  <c r="Q77" i="5"/>
  <c r="R77" i="5"/>
  <c r="P78" i="5"/>
  <c r="Q78" i="5"/>
  <c r="R78" i="5"/>
  <c r="P79" i="5"/>
  <c r="Q79" i="5"/>
  <c r="R79" i="5"/>
  <c r="P80" i="5"/>
  <c r="Q80" i="5"/>
  <c r="R80" i="5"/>
  <c r="P81" i="5"/>
  <c r="Q81" i="5"/>
  <c r="R81" i="5"/>
  <c r="P82" i="5"/>
  <c r="Q82" i="5"/>
  <c r="R82" i="5"/>
  <c r="P83" i="5"/>
  <c r="Q83" i="5"/>
  <c r="R83" i="5"/>
  <c r="P84" i="5"/>
  <c r="Q84" i="5"/>
  <c r="R84" i="5"/>
  <c r="P85" i="5"/>
  <c r="Q85" i="5"/>
  <c r="R85" i="5"/>
  <c r="P86" i="5"/>
  <c r="Q86" i="5"/>
  <c r="R86" i="5"/>
  <c r="P87" i="5"/>
  <c r="Q87" i="5"/>
  <c r="R87" i="5"/>
  <c r="P88" i="5"/>
  <c r="Q88" i="5"/>
  <c r="R88" i="5"/>
  <c r="D89" i="5"/>
  <c r="E89" i="5"/>
  <c r="F89" i="5"/>
  <c r="G89" i="5"/>
  <c r="H89" i="5"/>
  <c r="I89" i="5"/>
  <c r="J89" i="5"/>
  <c r="K89" i="5"/>
  <c r="L89" i="5"/>
  <c r="M89" i="5"/>
  <c r="N89" i="5"/>
  <c r="O89" i="5"/>
  <c r="S89" i="5"/>
  <c r="P90" i="5"/>
  <c r="Q90" i="5"/>
  <c r="R90" i="5"/>
  <c r="P91" i="5"/>
  <c r="Q91" i="5"/>
  <c r="R91" i="5"/>
  <c r="P92" i="5"/>
  <c r="Q92" i="5"/>
  <c r="R92" i="5"/>
  <c r="P93" i="5"/>
  <c r="Q93" i="5"/>
  <c r="R93" i="5"/>
  <c r="P94" i="5"/>
  <c r="Q94" i="5"/>
  <c r="R94" i="5"/>
  <c r="P95" i="5"/>
  <c r="Q95" i="5"/>
  <c r="R95" i="5"/>
  <c r="P96" i="5"/>
  <c r="Q96" i="5"/>
  <c r="R96" i="5"/>
  <c r="D112" i="5"/>
  <c r="E112" i="5"/>
  <c r="F112" i="5"/>
  <c r="G112" i="5"/>
  <c r="H112" i="5"/>
  <c r="I112" i="5"/>
  <c r="J112" i="5"/>
  <c r="K112" i="5"/>
  <c r="L112" i="5"/>
  <c r="M112" i="5"/>
  <c r="N112" i="5"/>
  <c r="O112" i="5"/>
  <c r="S112" i="5"/>
  <c r="P113" i="5"/>
  <c r="Q113" i="5"/>
  <c r="R113" i="5"/>
  <c r="P114" i="5"/>
  <c r="Q114" i="5"/>
  <c r="R114" i="5"/>
  <c r="P115" i="5"/>
  <c r="Q115" i="5"/>
  <c r="R115" i="5"/>
  <c r="P116" i="5"/>
  <c r="Q116" i="5"/>
  <c r="R116" i="5"/>
  <c r="P117" i="5"/>
  <c r="Q117" i="5"/>
  <c r="R117" i="5"/>
  <c r="P118" i="5"/>
  <c r="Q118" i="5"/>
  <c r="R118" i="5"/>
  <c r="P119" i="5"/>
  <c r="Q119" i="5"/>
  <c r="R119" i="5"/>
  <c r="D121" i="5"/>
  <c r="E121" i="5"/>
  <c r="F121" i="5"/>
  <c r="G121" i="5"/>
  <c r="H121" i="5"/>
  <c r="I121" i="5"/>
  <c r="J121" i="5"/>
  <c r="K121" i="5"/>
  <c r="L121" i="5"/>
  <c r="M121" i="5"/>
  <c r="N121" i="5"/>
  <c r="O121" i="5"/>
  <c r="S121" i="5"/>
  <c r="P122" i="5"/>
  <c r="Q122" i="5"/>
  <c r="R122" i="5"/>
  <c r="P123" i="5"/>
  <c r="Q123" i="5"/>
  <c r="R123" i="5"/>
  <c r="P124" i="5"/>
  <c r="Q124" i="5"/>
  <c r="R124" i="5"/>
  <c r="P125" i="5"/>
  <c r="Q125" i="5"/>
  <c r="R125" i="5"/>
  <c r="P126" i="5"/>
  <c r="Q126" i="5"/>
  <c r="R126" i="5"/>
  <c r="P127" i="5"/>
  <c r="Q127" i="5"/>
  <c r="R127" i="5"/>
  <c r="P128" i="5"/>
  <c r="Q128" i="5"/>
  <c r="R128" i="5"/>
  <c r="P129" i="5"/>
  <c r="Q129" i="5"/>
  <c r="R129" i="5"/>
  <c r="D132" i="5"/>
  <c r="E132" i="5"/>
  <c r="F132" i="5"/>
  <c r="G132" i="5"/>
  <c r="H132" i="5"/>
  <c r="I132" i="5"/>
  <c r="J132" i="5"/>
  <c r="K132" i="5"/>
  <c r="L132" i="5"/>
  <c r="M132" i="5"/>
  <c r="N132" i="5"/>
  <c r="O132" i="5"/>
  <c r="S132" i="5"/>
  <c r="P133" i="5"/>
  <c r="Q133" i="5"/>
  <c r="R133" i="5"/>
  <c r="P134" i="5"/>
  <c r="Q134" i="5"/>
  <c r="R134" i="5"/>
  <c r="P135" i="5"/>
  <c r="Q135" i="5"/>
  <c r="R135" i="5"/>
  <c r="P136" i="5"/>
  <c r="Q136" i="5"/>
  <c r="R136" i="5"/>
  <c r="P137" i="5"/>
  <c r="Q137" i="5"/>
  <c r="R137" i="5"/>
  <c r="P138" i="5"/>
  <c r="Q138" i="5"/>
  <c r="R138" i="5"/>
  <c r="D140" i="5"/>
  <c r="E140" i="5"/>
  <c r="F140" i="5"/>
  <c r="G140" i="5"/>
  <c r="H140" i="5"/>
  <c r="I140" i="5"/>
  <c r="J140" i="5"/>
  <c r="K140" i="5"/>
  <c r="L140" i="5"/>
  <c r="M140" i="5"/>
  <c r="N140" i="5"/>
  <c r="O140" i="5"/>
  <c r="S140" i="5"/>
  <c r="P141" i="5"/>
  <c r="Q141" i="5"/>
  <c r="R141" i="5"/>
  <c r="P142" i="5"/>
  <c r="Q142" i="5"/>
  <c r="R142" i="5"/>
  <c r="P143" i="5"/>
  <c r="Q143" i="5"/>
  <c r="R143" i="5"/>
  <c r="D149" i="5"/>
  <c r="E149" i="5"/>
  <c r="F149" i="5"/>
  <c r="G149" i="5"/>
  <c r="H149" i="5"/>
  <c r="I149" i="5"/>
  <c r="J149" i="5"/>
  <c r="K149" i="5"/>
  <c r="L149" i="5"/>
  <c r="M149" i="5"/>
  <c r="N149" i="5"/>
  <c r="O149" i="5"/>
  <c r="S149" i="5"/>
  <c r="P150" i="5"/>
  <c r="Q150" i="5"/>
  <c r="R150" i="5"/>
  <c r="P151" i="5"/>
  <c r="Q151" i="5"/>
  <c r="R151" i="5"/>
  <c r="P152" i="5"/>
  <c r="Q152" i="5"/>
  <c r="R152" i="5"/>
  <c r="P153" i="5"/>
  <c r="Q153" i="5"/>
  <c r="R153" i="5"/>
  <c r="P154" i="5"/>
  <c r="Q154" i="5"/>
  <c r="R154" i="5"/>
  <c r="P155" i="5"/>
  <c r="Q155" i="5"/>
  <c r="R155" i="5"/>
  <c r="P156" i="5"/>
  <c r="Q156" i="5"/>
  <c r="R156" i="5"/>
  <c r="P157" i="5"/>
  <c r="Q157" i="5"/>
  <c r="R157" i="5"/>
  <c r="D158" i="5"/>
  <c r="E158" i="5"/>
  <c r="F158" i="5"/>
  <c r="G158" i="5"/>
  <c r="H158" i="5"/>
  <c r="I158" i="5"/>
  <c r="J158" i="5"/>
  <c r="K158" i="5"/>
  <c r="L158" i="5"/>
  <c r="M158" i="5"/>
  <c r="N158" i="5"/>
  <c r="O158" i="5"/>
  <c r="S158" i="5"/>
  <c r="P159" i="5"/>
  <c r="Q159" i="5"/>
  <c r="R159" i="5"/>
  <c r="P160" i="5"/>
  <c r="Q160" i="5"/>
  <c r="R160" i="5"/>
  <c r="P161" i="5"/>
  <c r="Q161" i="5"/>
  <c r="R161" i="5"/>
  <c r="P162" i="5"/>
  <c r="Q162" i="5"/>
  <c r="R162" i="5"/>
  <c r="P163" i="5"/>
  <c r="Q163" i="5"/>
  <c r="R163" i="5"/>
  <c r="P164" i="5"/>
  <c r="Q164" i="5"/>
  <c r="R164" i="5"/>
  <c r="D166" i="5"/>
  <c r="E166" i="5"/>
  <c r="F166" i="5"/>
  <c r="G166" i="5"/>
  <c r="H166" i="5"/>
  <c r="I166" i="5"/>
  <c r="J166" i="5"/>
  <c r="K166" i="5"/>
  <c r="L166" i="5"/>
  <c r="M166" i="5"/>
  <c r="N166" i="5"/>
  <c r="O166" i="5"/>
  <c r="S166" i="5"/>
  <c r="P167" i="5"/>
  <c r="Q167" i="5"/>
  <c r="R167" i="5"/>
  <c r="P168" i="5"/>
  <c r="Q168" i="5"/>
  <c r="R168" i="5"/>
  <c r="P169" i="5"/>
  <c r="Q169" i="5"/>
  <c r="R169" i="5"/>
  <c r="P170" i="5"/>
  <c r="Q170" i="5"/>
  <c r="R170" i="5"/>
  <c r="D171" i="5"/>
  <c r="E171" i="5"/>
  <c r="F171" i="5"/>
  <c r="G171" i="5"/>
  <c r="H171" i="5"/>
  <c r="I171" i="5"/>
  <c r="J171" i="5"/>
  <c r="K171" i="5"/>
  <c r="L171" i="5"/>
  <c r="M171" i="5"/>
  <c r="N171" i="5"/>
  <c r="O171" i="5"/>
  <c r="S171" i="5"/>
  <c r="P172" i="5"/>
  <c r="Q172" i="5"/>
  <c r="R172" i="5"/>
  <c r="P173" i="5"/>
  <c r="Q173" i="5"/>
  <c r="R173" i="5"/>
  <c r="D175" i="5"/>
  <c r="E175" i="5"/>
  <c r="F175" i="5"/>
  <c r="G175" i="5"/>
  <c r="H175" i="5"/>
  <c r="I175" i="5"/>
  <c r="J175" i="5"/>
  <c r="K175" i="5"/>
  <c r="L175" i="5"/>
  <c r="M175" i="5"/>
  <c r="N175" i="5"/>
  <c r="O175" i="5"/>
  <c r="S175" i="5"/>
  <c r="P176" i="5"/>
  <c r="Q176" i="5"/>
  <c r="R176" i="5"/>
  <c r="P177" i="5"/>
  <c r="Q177" i="5"/>
  <c r="R177" i="5"/>
  <c r="P178" i="5"/>
  <c r="Q178" i="5"/>
  <c r="R178" i="5"/>
  <c r="P179" i="5"/>
  <c r="Q179" i="5"/>
  <c r="R179" i="5"/>
  <c r="P180" i="5"/>
  <c r="Q180" i="5"/>
  <c r="R180" i="5"/>
  <c r="P181" i="5"/>
  <c r="Q181" i="5"/>
  <c r="R181" i="5"/>
  <c r="P182" i="5"/>
  <c r="Q182" i="5"/>
  <c r="R182" i="5"/>
  <c r="D183" i="5"/>
  <c r="E183" i="5"/>
  <c r="F183" i="5"/>
  <c r="G183" i="5"/>
  <c r="H183" i="5"/>
  <c r="I183" i="5"/>
  <c r="J183" i="5"/>
  <c r="K183" i="5"/>
  <c r="L183" i="5"/>
  <c r="M183" i="5"/>
  <c r="N183" i="5"/>
  <c r="O183" i="5"/>
  <c r="S183" i="5"/>
  <c r="P184" i="5"/>
  <c r="Q184" i="5"/>
  <c r="R184" i="5"/>
  <c r="P185" i="5"/>
  <c r="Q185" i="5"/>
  <c r="R185" i="5"/>
  <c r="D190" i="5"/>
  <c r="M190" i="5"/>
  <c r="M191" i="5"/>
  <c r="D107" i="5"/>
  <c r="E107" i="5"/>
  <c r="F107" i="5"/>
  <c r="G107" i="5"/>
  <c r="H107" i="5"/>
  <c r="I107" i="5"/>
  <c r="J107" i="5"/>
  <c r="K107" i="5"/>
  <c r="L107" i="5"/>
  <c r="M107" i="5"/>
  <c r="N107" i="5"/>
  <c r="O107" i="5"/>
  <c r="S107" i="5"/>
  <c r="P108" i="5"/>
  <c r="Q108" i="5"/>
  <c r="R108" i="5"/>
  <c r="P109" i="5"/>
  <c r="Q109" i="5"/>
  <c r="R109" i="5"/>
  <c r="P110" i="5"/>
  <c r="Q110" i="5"/>
  <c r="R110" i="5"/>
  <c r="X196" i="6"/>
  <c r="K185" i="6"/>
  <c r="N184" i="6"/>
  <c r="X204" i="6" s="1"/>
  <c r="K184" i="6"/>
  <c r="X203" i="6" s="1"/>
  <c r="H184" i="6"/>
  <c r="X202" i="6" s="1"/>
  <c r="E184" i="6"/>
  <c r="X201" i="6" s="1"/>
  <c r="S179" i="6"/>
  <c r="R179" i="6"/>
  <c r="Q179" i="6"/>
  <c r="S178" i="6"/>
  <c r="R178" i="6"/>
  <c r="R176" i="6" s="1"/>
  <c r="Q178" i="6"/>
  <c r="S177" i="6"/>
  <c r="R177" i="6"/>
  <c r="Q177" i="6"/>
  <c r="S176" i="6"/>
  <c r="P176" i="6"/>
  <c r="P168" i="6" s="1"/>
  <c r="O176" i="6"/>
  <c r="N176" i="6"/>
  <c r="M176" i="6"/>
  <c r="L176" i="6"/>
  <c r="K176" i="6"/>
  <c r="J176" i="6"/>
  <c r="J168" i="6" s="1"/>
  <c r="I176" i="6"/>
  <c r="H176" i="6"/>
  <c r="G176" i="6"/>
  <c r="F176" i="6"/>
  <c r="E176" i="6"/>
  <c r="S175" i="6"/>
  <c r="R175" i="6"/>
  <c r="Q175" i="6"/>
  <c r="S174" i="6"/>
  <c r="R174" i="6"/>
  <c r="Q174" i="6"/>
  <c r="S173" i="6"/>
  <c r="R173" i="6"/>
  <c r="Q173" i="6"/>
  <c r="S172" i="6"/>
  <c r="R172" i="6"/>
  <c r="Q172" i="6"/>
  <c r="S171" i="6"/>
  <c r="R171" i="6"/>
  <c r="Q171" i="6"/>
  <c r="S170" i="6"/>
  <c r="R170" i="6"/>
  <c r="R169" i="6" s="1"/>
  <c r="Q170" i="6"/>
  <c r="T169" i="6"/>
  <c r="T168" i="6" s="1"/>
  <c r="X198" i="6" s="1"/>
  <c r="P169" i="6"/>
  <c r="O169" i="6"/>
  <c r="O168" i="6" s="1"/>
  <c r="N169" i="6"/>
  <c r="M169" i="6"/>
  <c r="L169" i="6"/>
  <c r="L168" i="6" s="1"/>
  <c r="K169" i="6"/>
  <c r="J169" i="6"/>
  <c r="I169" i="6"/>
  <c r="I168" i="6" s="1"/>
  <c r="H169" i="6"/>
  <c r="G169" i="6"/>
  <c r="F169" i="6"/>
  <c r="F168" i="6" s="1"/>
  <c r="E169" i="6"/>
  <c r="S167" i="6"/>
  <c r="R167" i="6"/>
  <c r="Q167" i="6"/>
  <c r="Q165" i="6" s="1"/>
  <c r="S166" i="6"/>
  <c r="S165" i="6" s="1"/>
  <c r="R166" i="6"/>
  <c r="Q166" i="6"/>
  <c r="P165" i="6"/>
  <c r="O165" i="6"/>
  <c r="N165" i="6"/>
  <c r="N159" i="6" s="1"/>
  <c r="M165" i="6"/>
  <c r="L165" i="6"/>
  <c r="K165" i="6"/>
  <c r="J165" i="6"/>
  <c r="I165" i="6"/>
  <c r="H165" i="6"/>
  <c r="H159" i="6" s="1"/>
  <c r="G165" i="6"/>
  <c r="F165" i="6"/>
  <c r="E165" i="6"/>
  <c r="S164" i="6"/>
  <c r="R164" i="6"/>
  <c r="Q164" i="6"/>
  <c r="S163" i="6"/>
  <c r="R163" i="6"/>
  <c r="Q163" i="6"/>
  <c r="S162" i="6"/>
  <c r="R162" i="6"/>
  <c r="Q162" i="6"/>
  <c r="S161" i="6"/>
  <c r="R161" i="6"/>
  <c r="Q161" i="6"/>
  <c r="T160" i="6"/>
  <c r="P160" i="6"/>
  <c r="P159" i="6" s="1"/>
  <c r="O160" i="6"/>
  <c r="N160" i="6"/>
  <c r="M160" i="6"/>
  <c r="L160" i="6"/>
  <c r="K160" i="6"/>
  <c r="K159" i="6" s="1"/>
  <c r="J160" i="6"/>
  <c r="J159" i="6" s="1"/>
  <c r="I160" i="6"/>
  <c r="I159" i="6" s="1"/>
  <c r="H160" i="6"/>
  <c r="G160" i="6"/>
  <c r="F160" i="6"/>
  <c r="E160" i="6"/>
  <c r="E159" i="6" s="1"/>
  <c r="T159" i="6"/>
  <c r="X197" i="6" s="1"/>
  <c r="S158" i="6"/>
  <c r="R158" i="6"/>
  <c r="Q158" i="6"/>
  <c r="S157" i="6"/>
  <c r="R157" i="6"/>
  <c r="Q157" i="6"/>
  <c r="S156" i="6"/>
  <c r="R156" i="6"/>
  <c r="Q156" i="6"/>
  <c r="S155" i="6"/>
  <c r="R155" i="6"/>
  <c r="Q155" i="6"/>
  <c r="S154" i="6"/>
  <c r="R154" i="6"/>
  <c r="Q154" i="6"/>
  <c r="S153" i="6"/>
  <c r="S152" i="6" s="1"/>
  <c r="R153" i="6"/>
  <c r="Q153" i="6"/>
  <c r="T152" i="6"/>
  <c r="P152" i="6"/>
  <c r="P141" i="6" s="1"/>
  <c r="O152" i="6"/>
  <c r="O141" i="6" s="1"/>
  <c r="N152" i="6"/>
  <c r="M152" i="6"/>
  <c r="L152" i="6"/>
  <c r="K152" i="6"/>
  <c r="J152" i="6"/>
  <c r="I152" i="6"/>
  <c r="I141" i="6" s="1"/>
  <c r="H152" i="6"/>
  <c r="G152" i="6"/>
  <c r="F152" i="6"/>
  <c r="E152" i="6"/>
  <c r="S151" i="6"/>
  <c r="R151" i="6"/>
  <c r="Q151" i="6"/>
  <c r="S150" i="6"/>
  <c r="R150" i="6"/>
  <c r="Q150" i="6"/>
  <c r="S149" i="6"/>
  <c r="R149" i="6"/>
  <c r="Q149" i="6"/>
  <c r="S148" i="6"/>
  <c r="R148" i="6"/>
  <c r="Q148" i="6"/>
  <c r="S147" i="6"/>
  <c r="R147" i="6"/>
  <c r="Q147" i="6"/>
  <c r="S146" i="6"/>
  <c r="R146" i="6"/>
  <c r="Q146" i="6"/>
  <c r="S145" i="6"/>
  <c r="R145" i="6"/>
  <c r="Q145" i="6"/>
  <c r="S144" i="6"/>
  <c r="R144" i="6"/>
  <c r="Q144" i="6"/>
  <c r="S143" i="6"/>
  <c r="R143" i="6"/>
  <c r="Q143" i="6"/>
  <c r="T142" i="6"/>
  <c r="P142" i="6"/>
  <c r="O142" i="6"/>
  <c r="N142" i="6"/>
  <c r="M142" i="6"/>
  <c r="L142" i="6"/>
  <c r="L141" i="6" s="1"/>
  <c r="K142" i="6"/>
  <c r="J142" i="6"/>
  <c r="I142" i="6"/>
  <c r="H142" i="6"/>
  <c r="G142" i="6"/>
  <c r="F142" i="6"/>
  <c r="F141" i="6" s="1"/>
  <c r="E142" i="6"/>
  <c r="S140" i="6"/>
  <c r="R140" i="6"/>
  <c r="Q140" i="6"/>
  <c r="S139" i="6"/>
  <c r="R139" i="6"/>
  <c r="Q139" i="6"/>
  <c r="S138" i="6"/>
  <c r="R138" i="6"/>
  <c r="Q138" i="6"/>
  <c r="S137" i="6"/>
  <c r="R137" i="6"/>
  <c r="R135" i="6" s="1"/>
  <c r="Q137" i="6"/>
  <c r="Q135" i="6" s="1"/>
  <c r="S136" i="6"/>
  <c r="R136" i="6"/>
  <c r="Q136" i="6"/>
  <c r="T135" i="6"/>
  <c r="P135" i="6"/>
  <c r="P124" i="6" s="1"/>
  <c r="O135" i="6"/>
  <c r="O124" i="6" s="1"/>
  <c r="N135" i="6"/>
  <c r="M135" i="6"/>
  <c r="L135" i="6"/>
  <c r="K135" i="6"/>
  <c r="J135" i="6"/>
  <c r="I135" i="6"/>
  <c r="H135" i="6"/>
  <c r="G135" i="6"/>
  <c r="F135" i="6"/>
  <c r="E135" i="6"/>
  <c r="S134" i="6"/>
  <c r="R134" i="6"/>
  <c r="Q134" i="6"/>
  <c r="S133" i="6"/>
  <c r="R133" i="6"/>
  <c r="Q133" i="6"/>
  <c r="S132" i="6"/>
  <c r="R132" i="6"/>
  <c r="Q132" i="6"/>
  <c r="S131" i="6"/>
  <c r="R131" i="6"/>
  <c r="Q131" i="6"/>
  <c r="S130" i="6"/>
  <c r="R130" i="6"/>
  <c r="Q130" i="6"/>
  <c r="S129" i="6"/>
  <c r="R129" i="6"/>
  <c r="Q129" i="6"/>
  <c r="S128" i="6"/>
  <c r="R128" i="6"/>
  <c r="Q128" i="6"/>
  <c r="S127" i="6"/>
  <c r="R127" i="6"/>
  <c r="Q127" i="6"/>
  <c r="S126" i="6"/>
  <c r="R126" i="6"/>
  <c r="Q126" i="6"/>
  <c r="T125" i="6"/>
  <c r="P125" i="6"/>
  <c r="O125" i="6"/>
  <c r="N125" i="6"/>
  <c r="M125" i="6"/>
  <c r="L125" i="6"/>
  <c r="L124" i="6" s="1"/>
  <c r="K125" i="6"/>
  <c r="J125" i="6"/>
  <c r="I125" i="6"/>
  <c r="H125" i="6"/>
  <c r="G125" i="6"/>
  <c r="F125" i="6"/>
  <c r="E125" i="6"/>
  <c r="I124" i="6"/>
  <c r="F124" i="6"/>
  <c r="S119" i="6"/>
  <c r="R119" i="6"/>
  <c r="Q119" i="6"/>
  <c r="S118" i="6"/>
  <c r="R118" i="6"/>
  <c r="Q118" i="6"/>
  <c r="S117" i="6"/>
  <c r="R117" i="6"/>
  <c r="Q117" i="6"/>
  <c r="S116" i="6"/>
  <c r="R116" i="6"/>
  <c r="Q116" i="6"/>
  <c r="S115" i="6"/>
  <c r="R115" i="6"/>
  <c r="Q115" i="6"/>
  <c r="S114" i="6"/>
  <c r="R114" i="6"/>
  <c r="R112" i="6" s="1"/>
  <c r="Q114" i="6"/>
  <c r="Q112" i="6" s="1"/>
  <c r="S113" i="6"/>
  <c r="R113" i="6"/>
  <c r="Q113" i="6"/>
  <c r="T112" i="6"/>
  <c r="S112" i="6"/>
  <c r="P112" i="6"/>
  <c r="P103" i="6" s="1"/>
  <c r="O112" i="6"/>
  <c r="N112" i="6"/>
  <c r="M112" i="6"/>
  <c r="L112" i="6"/>
  <c r="K112" i="6"/>
  <c r="K103" i="6" s="1"/>
  <c r="J112" i="6"/>
  <c r="I112" i="6"/>
  <c r="H112" i="6"/>
  <c r="G112" i="6"/>
  <c r="F112" i="6"/>
  <c r="E112" i="6"/>
  <c r="E103" i="6" s="1"/>
  <c r="S111" i="6"/>
  <c r="R111" i="6"/>
  <c r="Q111" i="6"/>
  <c r="S110" i="6"/>
  <c r="R110" i="6"/>
  <c r="Q110" i="6"/>
  <c r="S109" i="6"/>
  <c r="R109" i="6"/>
  <c r="Q109" i="6"/>
  <c r="S108" i="6"/>
  <c r="R108" i="6"/>
  <c r="Q108" i="6"/>
  <c r="S107" i="6"/>
  <c r="R107" i="6"/>
  <c r="Q107" i="6"/>
  <c r="S106" i="6"/>
  <c r="R106" i="6"/>
  <c r="Q106" i="6"/>
  <c r="Q104" i="6" s="1"/>
  <c r="S105" i="6"/>
  <c r="R105" i="6"/>
  <c r="Q105" i="6"/>
  <c r="T104" i="6"/>
  <c r="P104" i="6"/>
  <c r="O104" i="6"/>
  <c r="O103" i="6" s="1"/>
  <c r="N104" i="6"/>
  <c r="N103" i="6" s="1"/>
  <c r="M104" i="6"/>
  <c r="L104" i="6"/>
  <c r="K104" i="6"/>
  <c r="J104" i="6"/>
  <c r="I104" i="6"/>
  <c r="I103" i="6" s="1"/>
  <c r="H104" i="6"/>
  <c r="H103" i="6" s="1"/>
  <c r="G104" i="6"/>
  <c r="F104" i="6"/>
  <c r="E104" i="6"/>
  <c r="L103" i="6"/>
  <c r="F103" i="6"/>
  <c r="S102" i="6"/>
  <c r="R102" i="6"/>
  <c r="Q102" i="6"/>
  <c r="S101" i="6"/>
  <c r="R101" i="6"/>
  <c r="Q101" i="6"/>
  <c r="S100" i="6"/>
  <c r="R100" i="6"/>
  <c r="Q100" i="6"/>
  <c r="T99" i="6"/>
  <c r="P99" i="6"/>
  <c r="O99" i="6"/>
  <c r="N99" i="6"/>
  <c r="M99" i="6"/>
  <c r="L99" i="6"/>
  <c r="K99" i="6"/>
  <c r="J99" i="6"/>
  <c r="I99" i="6"/>
  <c r="I93" i="6" s="1"/>
  <c r="H99" i="6"/>
  <c r="G99" i="6"/>
  <c r="F99" i="6"/>
  <c r="E99" i="6"/>
  <c r="S98" i="6"/>
  <c r="R98" i="6"/>
  <c r="Q98" i="6"/>
  <c r="S97" i="6"/>
  <c r="R97" i="6"/>
  <c r="Q97" i="6"/>
  <c r="S96" i="6"/>
  <c r="R96" i="6"/>
  <c r="Q96" i="6"/>
  <c r="S95" i="6"/>
  <c r="R95" i="6"/>
  <c r="Q95" i="6"/>
  <c r="Q94" i="6" s="1"/>
  <c r="T94" i="6"/>
  <c r="P94" i="6"/>
  <c r="P93" i="6" s="1"/>
  <c r="O94" i="6"/>
  <c r="N94" i="6"/>
  <c r="M94" i="6"/>
  <c r="L94" i="6"/>
  <c r="K94" i="6"/>
  <c r="K93" i="6" s="1"/>
  <c r="J94" i="6"/>
  <c r="J93" i="6" s="1"/>
  <c r="I94" i="6"/>
  <c r="H94" i="6"/>
  <c r="G94" i="6"/>
  <c r="F94" i="6"/>
  <c r="E94" i="6"/>
  <c r="E93" i="6" s="1"/>
  <c r="T93" i="6"/>
  <c r="X192" i="6" s="1"/>
  <c r="S92" i="6"/>
  <c r="R92" i="6"/>
  <c r="Q92" i="6"/>
  <c r="S91" i="6"/>
  <c r="R91" i="6"/>
  <c r="Q91" i="6"/>
  <c r="S90" i="6"/>
  <c r="R90" i="6"/>
  <c r="Q90" i="6"/>
  <c r="S89" i="6"/>
  <c r="R89" i="6"/>
  <c r="Q89" i="6"/>
  <c r="S88" i="6"/>
  <c r="R88" i="6"/>
  <c r="Q88" i="6"/>
  <c r="S87" i="6"/>
  <c r="R87" i="6"/>
  <c r="Q87" i="6"/>
  <c r="S86" i="6"/>
  <c r="R86" i="6"/>
  <c r="Q86" i="6"/>
  <c r="T85" i="6"/>
  <c r="P85" i="6"/>
  <c r="O85" i="6"/>
  <c r="N85" i="6"/>
  <c r="M85" i="6"/>
  <c r="L85" i="6"/>
  <c r="K85" i="6"/>
  <c r="J85" i="6"/>
  <c r="I85" i="6"/>
  <c r="H85" i="6"/>
  <c r="G85" i="6"/>
  <c r="F85" i="6"/>
  <c r="E85" i="6"/>
  <c r="S84" i="6"/>
  <c r="R84" i="6"/>
  <c r="Q84" i="6"/>
  <c r="S83" i="6"/>
  <c r="R83" i="6"/>
  <c r="Q83" i="6"/>
  <c r="S82" i="6"/>
  <c r="R82" i="6"/>
  <c r="Q82" i="6"/>
  <c r="S81" i="6"/>
  <c r="R81" i="6"/>
  <c r="Q81" i="6"/>
  <c r="S80" i="6"/>
  <c r="R80" i="6"/>
  <c r="Q80" i="6"/>
  <c r="S79" i="6"/>
  <c r="R79" i="6"/>
  <c r="Q79" i="6"/>
  <c r="S78" i="6"/>
  <c r="R78" i="6"/>
  <c r="Q78" i="6"/>
  <c r="S77" i="6"/>
  <c r="R77" i="6"/>
  <c r="Q77" i="6"/>
  <c r="S76" i="6"/>
  <c r="R76" i="6"/>
  <c r="Q76" i="6"/>
  <c r="S75" i="6"/>
  <c r="R75" i="6"/>
  <c r="Q75" i="6"/>
  <c r="S74" i="6"/>
  <c r="R74" i="6"/>
  <c r="Q74" i="6"/>
  <c r="S73" i="6"/>
  <c r="R73" i="6"/>
  <c r="Q73" i="6"/>
  <c r="S72" i="6"/>
  <c r="R72" i="6"/>
  <c r="Q72" i="6"/>
  <c r="S71" i="6"/>
  <c r="R71" i="6"/>
  <c r="Q71" i="6"/>
  <c r="S70" i="6"/>
  <c r="R70" i="6"/>
  <c r="R69" i="6" s="1"/>
  <c r="Q70" i="6"/>
  <c r="T69" i="6"/>
  <c r="P69" i="6"/>
  <c r="O69" i="6"/>
  <c r="N69" i="6"/>
  <c r="M69" i="6"/>
  <c r="L69" i="6"/>
  <c r="L68" i="6" s="1"/>
  <c r="K69" i="6"/>
  <c r="J69" i="6"/>
  <c r="I69" i="6"/>
  <c r="H69" i="6"/>
  <c r="G69" i="6"/>
  <c r="F69" i="6"/>
  <c r="F68" i="6" s="1"/>
  <c r="E69" i="6"/>
  <c r="S67" i="6"/>
  <c r="R67" i="6"/>
  <c r="Q67" i="6"/>
  <c r="S66" i="6"/>
  <c r="R66" i="6"/>
  <c r="Q66" i="6"/>
  <c r="S65" i="6"/>
  <c r="R65" i="6"/>
  <c r="Q65" i="6"/>
  <c r="S60" i="6"/>
  <c r="R60" i="6"/>
  <c r="Q60" i="6"/>
  <c r="S59" i="6"/>
  <c r="R59" i="6"/>
  <c r="Q59" i="6"/>
  <c r="S58" i="6"/>
  <c r="R58" i="6"/>
  <c r="Q58" i="6"/>
  <c r="S57" i="6"/>
  <c r="R57" i="6"/>
  <c r="R56" i="6" s="1"/>
  <c r="Q57" i="6"/>
  <c r="P56" i="6"/>
  <c r="O56" i="6"/>
  <c r="N56" i="6"/>
  <c r="M56" i="6"/>
  <c r="L56" i="6"/>
  <c r="K56" i="6"/>
  <c r="J56" i="6"/>
  <c r="I56" i="6"/>
  <c r="H56" i="6"/>
  <c r="G56" i="6"/>
  <c r="F56" i="6"/>
  <c r="E56" i="6"/>
  <c r="S55" i="6"/>
  <c r="R55" i="6"/>
  <c r="Q55" i="6"/>
  <c r="S54" i="6"/>
  <c r="R54" i="6"/>
  <c r="Q54" i="6"/>
  <c r="S53" i="6"/>
  <c r="R53" i="6"/>
  <c r="Q53" i="6"/>
  <c r="S52" i="6"/>
  <c r="R52" i="6"/>
  <c r="Q52" i="6"/>
  <c r="S51" i="6"/>
  <c r="R51" i="6"/>
  <c r="Q51" i="6"/>
  <c r="S50" i="6"/>
  <c r="R50" i="6"/>
  <c r="Q50" i="6"/>
  <c r="S49" i="6"/>
  <c r="R49" i="6"/>
  <c r="Q49" i="6"/>
  <c r="S48" i="6"/>
  <c r="R48" i="6"/>
  <c r="Q48" i="6"/>
  <c r="S47" i="6"/>
  <c r="R47" i="6"/>
  <c r="Q47" i="6"/>
  <c r="S46" i="6"/>
  <c r="R46" i="6"/>
  <c r="Q46" i="6"/>
  <c r="S45" i="6"/>
  <c r="R45" i="6"/>
  <c r="Q45" i="6"/>
  <c r="S44" i="6"/>
  <c r="R44" i="6"/>
  <c r="Q44" i="6"/>
  <c r="S43" i="6"/>
  <c r="R43" i="6"/>
  <c r="Q43" i="6"/>
  <c r="S42" i="6"/>
  <c r="R42" i="6"/>
  <c r="Q42" i="6"/>
  <c r="S41" i="6"/>
  <c r="R41" i="6"/>
  <c r="Q41" i="6"/>
  <c r="S40" i="6"/>
  <c r="R40" i="6"/>
  <c r="Q40" i="6"/>
  <c r="S39" i="6"/>
  <c r="R39" i="6"/>
  <c r="Q39" i="6"/>
  <c r="S38" i="6"/>
  <c r="S37" i="6" s="1"/>
  <c r="R38" i="6"/>
  <c r="Q38" i="6"/>
  <c r="T37" i="6"/>
  <c r="T36" i="6" s="1"/>
  <c r="X190" i="6" s="1"/>
  <c r="P37" i="6"/>
  <c r="O37" i="6"/>
  <c r="O36" i="6" s="1"/>
  <c r="N37" i="6"/>
  <c r="M37" i="6"/>
  <c r="L37" i="6"/>
  <c r="L36" i="6" s="1"/>
  <c r="K37" i="6"/>
  <c r="J37" i="6"/>
  <c r="J36" i="6" s="1"/>
  <c r="I37" i="6"/>
  <c r="I36" i="6" s="1"/>
  <c r="H37" i="6"/>
  <c r="G37" i="6"/>
  <c r="F37" i="6"/>
  <c r="F36" i="6" s="1"/>
  <c r="E37" i="6"/>
  <c r="E36" i="6" s="1"/>
  <c r="P36" i="6"/>
  <c r="S35" i="6"/>
  <c r="R35" i="6"/>
  <c r="Q35" i="6"/>
  <c r="S34" i="6"/>
  <c r="R34" i="6"/>
  <c r="Q34" i="6"/>
  <c r="S33" i="6"/>
  <c r="R33" i="6"/>
  <c r="Q33" i="6"/>
  <c r="S32" i="6"/>
  <c r="R32" i="6"/>
  <c r="Q32" i="6"/>
  <c r="S31" i="6"/>
  <c r="R31" i="6"/>
  <c r="Q31" i="6"/>
  <c r="S30" i="6"/>
  <c r="R30" i="6"/>
  <c r="Q30" i="6"/>
  <c r="S29" i="6"/>
  <c r="R29" i="6"/>
  <c r="Q29" i="6"/>
  <c r="S28" i="6"/>
  <c r="R28" i="6"/>
  <c r="Q28" i="6"/>
  <c r="S27" i="6"/>
  <c r="R27" i="6"/>
  <c r="Q27" i="6"/>
  <c r="S26" i="6"/>
  <c r="R26" i="6"/>
  <c r="Q26" i="6"/>
  <c r="S25" i="6"/>
  <c r="R25" i="6"/>
  <c r="Q25" i="6"/>
  <c r="S24" i="6"/>
  <c r="R24" i="6"/>
  <c r="Q24" i="6"/>
  <c r="S23" i="6"/>
  <c r="R23" i="6"/>
  <c r="Q23" i="6"/>
  <c r="S22" i="6"/>
  <c r="R22" i="6"/>
  <c r="Q22" i="6"/>
  <c r="S21" i="6"/>
  <c r="R21" i="6"/>
  <c r="Q21" i="6"/>
  <c r="S20" i="6"/>
  <c r="R20" i="6"/>
  <c r="Q20" i="6"/>
  <c r="S19" i="6"/>
  <c r="R19" i="6"/>
  <c r="Q19" i="6"/>
  <c r="S18" i="6"/>
  <c r="R18" i="6"/>
  <c r="Q18" i="6"/>
  <c r="S17" i="6"/>
  <c r="R17" i="6"/>
  <c r="Q17" i="6"/>
  <c r="S16" i="6"/>
  <c r="R16" i="6"/>
  <c r="Q16" i="6"/>
  <c r="S15" i="6"/>
  <c r="R15" i="6"/>
  <c r="Q15" i="6"/>
  <c r="S14" i="6"/>
  <c r="R14" i="6"/>
  <c r="Q14" i="6"/>
  <c r="S13" i="6"/>
  <c r="R13" i="6"/>
  <c r="Q13" i="6"/>
  <c r="S12" i="6"/>
  <c r="R12" i="6"/>
  <c r="Q12" i="6"/>
  <c r="S11" i="6"/>
  <c r="R11" i="6"/>
  <c r="Q11" i="6"/>
  <c r="S10" i="6"/>
  <c r="R10" i="6"/>
  <c r="Q10" i="6"/>
  <c r="S9" i="6"/>
  <c r="R9" i="6"/>
  <c r="Q9" i="6"/>
  <c r="S8" i="6"/>
  <c r="R8" i="6"/>
  <c r="Q8" i="6"/>
  <c r="T7" i="6"/>
  <c r="X189" i="6" s="1"/>
  <c r="P7" i="6"/>
  <c r="O7" i="6"/>
  <c r="N7" i="6"/>
  <c r="M7" i="6"/>
  <c r="L7" i="6"/>
  <c r="K7" i="6"/>
  <c r="J7" i="6"/>
  <c r="I7" i="6"/>
  <c r="H7" i="6"/>
  <c r="G7" i="6"/>
  <c r="F7" i="6"/>
  <c r="E7" i="6"/>
  <c r="Q7" i="6" s="1"/>
  <c r="H93" i="6" l="1"/>
  <c r="G103" i="6"/>
  <c r="M103" i="6"/>
  <c r="E124" i="6"/>
  <c r="K124" i="6"/>
  <c r="T124" i="6"/>
  <c r="X194" i="6" s="1"/>
  <c r="E141" i="6"/>
  <c r="K141" i="6"/>
  <c r="T141" i="6"/>
  <c r="X195" i="6" s="1"/>
  <c r="S142" i="6"/>
  <c r="S141" i="6" s="1"/>
  <c r="R165" i="6"/>
  <c r="O159" i="6"/>
  <c r="H124" i="6"/>
  <c r="N124" i="6"/>
  <c r="R168" i="6"/>
  <c r="Q125" i="6"/>
  <c r="Q124" i="6" s="1"/>
  <c r="S135" i="6"/>
  <c r="Q142" i="6"/>
  <c r="R152" i="6"/>
  <c r="Q160" i="6"/>
  <c r="Q159" i="6" s="1"/>
  <c r="S169" i="6"/>
  <c r="S168" i="6" s="1"/>
  <c r="G168" i="6"/>
  <c r="Q176" i="6"/>
  <c r="J124" i="6"/>
  <c r="R125" i="6"/>
  <c r="R124" i="6" s="1"/>
  <c r="J141" i="6"/>
  <c r="R142" i="6"/>
  <c r="G68" i="6"/>
  <c r="M68" i="6"/>
  <c r="G181" i="6"/>
  <c r="M181" i="6"/>
  <c r="K36" i="6"/>
  <c r="O68" i="6"/>
  <c r="S99" i="6"/>
  <c r="K180" i="6"/>
  <c r="K182" i="6" s="1"/>
  <c r="S56" i="6"/>
  <c r="S36" i="6" s="1"/>
  <c r="F180" i="6"/>
  <c r="L180" i="6"/>
  <c r="L183" i="6" s="1"/>
  <c r="Q37" i="6"/>
  <c r="T68" i="6"/>
  <c r="X191" i="6" s="1"/>
  <c r="R85" i="6"/>
  <c r="R68" i="6" s="1"/>
  <c r="S7" i="6"/>
  <c r="N68" i="6"/>
  <c r="Q103" i="6"/>
  <c r="H36" i="6"/>
  <c r="H180" i="6"/>
  <c r="H183" i="6" s="1"/>
  <c r="N180" i="6"/>
  <c r="N182" i="6" s="1"/>
  <c r="I181" i="6"/>
  <c r="O181" i="6"/>
  <c r="H68" i="6"/>
  <c r="N93" i="6"/>
  <c r="J103" i="6"/>
  <c r="M180" i="6"/>
  <c r="M183" i="6" s="1"/>
  <c r="I68" i="6"/>
  <c r="O93" i="6"/>
  <c r="Q99" i="6"/>
  <c r="Q93" i="6" s="1"/>
  <c r="Q69" i="6"/>
  <c r="N181" i="6"/>
  <c r="J174" i="5"/>
  <c r="D174" i="5"/>
  <c r="H72" i="5"/>
  <c r="N53" i="5"/>
  <c r="H53" i="5"/>
  <c r="L72" i="5"/>
  <c r="S72" i="5"/>
  <c r="R23" i="5"/>
  <c r="O72" i="5"/>
  <c r="I72" i="5"/>
  <c r="P27" i="5"/>
  <c r="N72" i="5"/>
  <c r="K72" i="5"/>
  <c r="E72" i="5"/>
  <c r="R34" i="5"/>
  <c r="Q23" i="5"/>
  <c r="P14" i="5"/>
  <c r="I9" i="5"/>
  <c r="P89" i="5"/>
  <c r="Q54" i="5"/>
  <c r="O9" i="5"/>
  <c r="Q10" i="5"/>
  <c r="M72" i="5"/>
  <c r="G72" i="5"/>
  <c r="Q73" i="5"/>
  <c r="F72" i="5"/>
  <c r="P65" i="5"/>
  <c r="O53" i="5"/>
  <c r="I53" i="5"/>
  <c r="P34" i="5"/>
  <c r="Q27" i="5"/>
  <c r="J148" i="5"/>
  <c r="D148" i="5"/>
  <c r="P183" i="5"/>
  <c r="P171" i="5"/>
  <c r="S187" i="5"/>
  <c r="Q171" i="5"/>
  <c r="L148" i="5"/>
  <c r="Q65" i="5"/>
  <c r="P54" i="5"/>
  <c r="S9" i="5"/>
  <c r="K9" i="5"/>
  <c r="E9" i="5"/>
  <c r="J72" i="5"/>
  <c r="D72" i="5"/>
  <c r="L53" i="5"/>
  <c r="F53" i="5"/>
  <c r="R54" i="5"/>
  <c r="G190" i="5"/>
  <c r="J9" i="5"/>
  <c r="D9" i="5"/>
  <c r="R65" i="5"/>
  <c r="G53" i="5"/>
  <c r="R73" i="5"/>
  <c r="R27" i="5"/>
  <c r="R10" i="5"/>
  <c r="M53" i="5"/>
  <c r="R89" i="5"/>
  <c r="S53" i="5"/>
  <c r="K53" i="5"/>
  <c r="E53" i="5"/>
  <c r="P23" i="5"/>
  <c r="L9" i="5"/>
  <c r="F9" i="5"/>
  <c r="R14" i="5"/>
  <c r="M9" i="5"/>
  <c r="G9" i="5"/>
  <c r="P73" i="5"/>
  <c r="Q34" i="5"/>
  <c r="Q89" i="5"/>
  <c r="J53" i="5"/>
  <c r="D53" i="5"/>
  <c r="Q14" i="5"/>
  <c r="M148" i="5"/>
  <c r="S165" i="5"/>
  <c r="F148" i="5"/>
  <c r="R175" i="5"/>
  <c r="F111" i="5"/>
  <c r="L174" i="5"/>
  <c r="Q140" i="5"/>
  <c r="J131" i="5"/>
  <c r="D131" i="5"/>
  <c r="G148" i="5"/>
  <c r="M174" i="5"/>
  <c r="G174" i="5"/>
  <c r="L165" i="5"/>
  <c r="R166" i="5"/>
  <c r="J111" i="5"/>
  <c r="D111" i="5"/>
  <c r="P158" i="5"/>
  <c r="N148" i="5"/>
  <c r="H148" i="5"/>
  <c r="O131" i="5"/>
  <c r="I131" i="5"/>
  <c r="Q121" i="5"/>
  <c r="P175" i="5"/>
  <c r="F174" i="5"/>
  <c r="O165" i="5"/>
  <c r="I165" i="5"/>
  <c r="R149" i="5"/>
  <c r="N187" i="5"/>
  <c r="Q183" i="5"/>
  <c r="R132" i="5"/>
  <c r="K174" i="5"/>
  <c r="E174" i="5"/>
  <c r="K165" i="5"/>
  <c r="E165" i="5"/>
  <c r="Q166" i="5"/>
  <c r="M165" i="5"/>
  <c r="G165" i="5"/>
  <c r="Q132" i="5"/>
  <c r="Q131" i="5" s="1"/>
  <c r="L131" i="5"/>
  <c r="F131" i="5"/>
  <c r="R112" i="5"/>
  <c r="H187" i="5"/>
  <c r="L187" i="5"/>
  <c r="F187" i="5"/>
  <c r="R183" i="5"/>
  <c r="S174" i="5"/>
  <c r="F165" i="5"/>
  <c r="Q158" i="5"/>
  <c r="S148" i="5"/>
  <c r="R140" i="5"/>
  <c r="L111" i="5"/>
  <c r="K187" i="5"/>
  <c r="E187" i="5"/>
  <c r="O174" i="5"/>
  <c r="I174" i="5"/>
  <c r="J165" i="5"/>
  <c r="D165" i="5"/>
  <c r="P166" i="5"/>
  <c r="N131" i="5"/>
  <c r="H131" i="5"/>
  <c r="K131" i="5"/>
  <c r="E131" i="5"/>
  <c r="R121" i="5"/>
  <c r="S111" i="5"/>
  <c r="K111" i="5"/>
  <c r="E111" i="5"/>
  <c r="R107" i="5"/>
  <c r="J187" i="5"/>
  <c r="D187" i="5"/>
  <c r="N174" i="5"/>
  <c r="H174" i="5"/>
  <c r="R171" i="5"/>
  <c r="O148" i="5"/>
  <c r="I148" i="5"/>
  <c r="M131" i="5"/>
  <c r="G131" i="5"/>
  <c r="P132" i="5"/>
  <c r="O111" i="5"/>
  <c r="I111" i="5"/>
  <c r="P121" i="5"/>
  <c r="O187" i="5"/>
  <c r="I187" i="5"/>
  <c r="Q175" i="5"/>
  <c r="Q174" i="5" s="1"/>
  <c r="P140" i="5"/>
  <c r="N111" i="5"/>
  <c r="H111" i="5"/>
  <c r="J191" i="5"/>
  <c r="K148" i="5"/>
  <c r="E148" i="5"/>
  <c r="Q149" i="5"/>
  <c r="Q148" i="5" s="1"/>
  <c r="S131" i="5"/>
  <c r="Q112" i="5"/>
  <c r="R158" i="5"/>
  <c r="M187" i="5"/>
  <c r="G187" i="5"/>
  <c r="N165" i="5"/>
  <c r="H165" i="5"/>
  <c r="P149" i="5"/>
  <c r="M111" i="5"/>
  <c r="G111" i="5"/>
  <c r="P112" i="5"/>
  <c r="P107" i="5"/>
  <c r="Q107" i="5"/>
  <c r="R37" i="6"/>
  <c r="R36" i="6" s="1"/>
  <c r="S69" i="6"/>
  <c r="P181" i="6"/>
  <c r="R99" i="6"/>
  <c r="R104" i="6"/>
  <c r="R103" i="6" s="1"/>
  <c r="S125" i="6"/>
  <c r="M168" i="6"/>
  <c r="I180" i="6"/>
  <c r="K181" i="6"/>
  <c r="J68" i="6"/>
  <c r="T181" i="6"/>
  <c r="J181" i="6"/>
  <c r="O180" i="6"/>
  <c r="O182" i="6" s="1"/>
  <c r="G36" i="6"/>
  <c r="M36" i="6"/>
  <c r="E181" i="6"/>
  <c r="P68" i="6"/>
  <c r="S85" i="6"/>
  <c r="R94" i="6"/>
  <c r="F93" i="6"/>
  <c r="L93" i="6"/>
  <c r="T103" i="6"/>
  <c r="X193" i="6" s="1"/>
  <c r="S104" i="6"/>
  <c r="S103" i="6" s="1"/>
  <c r="G141" i="6"/>
  <c r="M141" i="6"/>
  <c r="R160" i="6"/>
  <c r="F159" i="6"/>
  <c r="L159" i="6"/>
  <c r="Q169" i="6"/>
  <c r="Q168" i="6" s="1"/>
  <c r="H168" i="6"/>
  <c r="N168" i="6"/>
  <c r="J180" i="6"/>
  <c r="P180" i="6"/>
  <c r="F181" i="6"/>
  <c r="L181" i="6"/>
  <c r="L182" i="6" s="1"/>
  <c r="Q56" i="6"/>
  <c r="E68" i="6"/>
  <c r="K68" i="6"/>
  <c r="Q85" i="6"/>
  <c r="S94" i="6"/>
  <c r="S93" i="6" s="1"/>
  <c r="G93" i="6"/>
  <c r="M93" i="6"/>
  <c r="G124" i="6"/>
  <c r="M124" i="6"/>
  <c r="H141" i="6"/>
  <c r="N141" i="6"/>
  <c r="Q152" i="6"/>
  <c r="Q141" i="6" s="1"/>
  <c r="S160" i="6"/>
  <c r="S159" i="6" s="1"/>
  <c r="G159" i="6"/>
  <c r="M159" i="6"/>
  <c r="E168" i="6"/>
  <c r="K168" i="6"/>
  <c r="K183" i="6"/>
  <c r="R141" i="6"/>
  <c r="R7" i="6"/>
  <c r="N36" i="6"/>
  <c r="T180" i="6"/>
  <c r="G180" i="6"/>
  <c r="H181" i="6"/>
  <c r="E180" i="6"/>
  <c r="S124" i="6" l="1"/>
  <c r="R159" i="6"/>
  <c r="F182" i="6"/>
  <c r="I183" i="6"/>
  <c r="R181" i="6"/>
  <c r="P183" i="6"/>
  <c r="O183" i="6"/>
  <c r="T182" i="6"/>
  <c r="Q36" i="6"/>
  <c r="S181" i="6"/>
  <c r="J182" i="6"/>
  <c r="I182" i="6"/>
  <c r="H182" i="6"/>
  <c r="R180" i="6"/>
  <c r="R182" i="6" s="1"/>
  <c r="M182" i="6"/>
  <c r="Q181" i="6"/>
  <c r="S180" i="6"/>
  <c r="S68" i="6"/>
  <c r="N183" i="6"/>
  <c r="P182" i="6"/>
  <c r="J183" i="6"/>
  <c r="Q165" i="5"/>
  <c r="Q53" i="5"/>
  <c r="P72" i="5"/>
  <c r="P9" i="5"/>
  <c r="R9" i="5"/>
  <c r="Q72" i="5"/>
  <c r="R72" i="5"/>
  <c r="P53" i="5"/>
  <c r="Q9" i="5"/>
  <c r="P165" i="5"/>
  <c r="R165" i="5"/>
  <c r="R111" i="5"/>
  <c r="P174" i="5"/>
  <c r="Q111" i="5"/>
  <c r="R53" i="5"/>
  <c r="Q187" i="5"/>
  <c r="P148" i="5"/>
  <c r="R174" i="5"/>
  <c r="P111" i="5"/>
  <c r="P131" i="5"/>
  <c r="R131" i="5"/>
  <c r="R148" i="5"/>
  <c r="R187" i="5"/>
  <c r="P187" i="5"/>
  <c r="Q68" i="6"/>
  <c r="Q180" i="6"/>
  <c r="R93" i="6"/>
  <c r="E183" i="6"/>
  <c r="E182" i="6"/>
  <c r="F183" i="6"/>
  <c r="G183" i="6"/>
  <c r="G182" i="6"/>
  <c r="Q182" i="6" l="1"/>
  <c r="S182" i="6"/>
  <c r="R183" i="6"/>
  <c r="Q183" i="6"/>
  <c r="S183" i="6"/>
  <c r="L761" i="5"/>
  <c r="K761" i="5"/>
  <c r="Q761" i="5" s="1"/>
  <c r="J761" i="5"/>
  <c r="P761" i="5" s="1"/>
  <c r="L760" i="5"/>
  <c r="R760" i="5" s="1"/>
  <c r="K760" i="5"/>
  <c r="J760" i="5"/>
  <c r="P760" i="5" s="1"/>
  <c r="S759" i="5"/>
  <c r="O759" i="5"/>
  <c r="N759" i="5"/>
  <c r="M759" i="5"/>
  <c r="I759" i="5"/>
  <c r="H759" i="5"/>
  <c r="G759" i="5"/>
  <c r="F759" i="5"/>
  <c r="E759" i="5"/>
  <c r="D759" i="5"/>
  <c r="S758" i="5"/>
  <c r="O758" i="5"/>
  <c r="R758" i="5" s="1"/>
  <c r="N758" i="5"/>
  <c r="Q758" i="5" s="1"/>
  <c r="M758" i="5"/>
  <c r="P758" i="5" s="1"/>
  <c r="R757" i="5"/>
  <c r="Q757" i="5"/>
  <c r="P757" i="5"/>
  <c r="S756" i="5"/>
  <c r="L756" i="5"/>
  <c r="R756" i="5" s="1"/>
  <c r="K756" i="5"/>
  <c r="Q756" i="5" s="1"/>
  <c r="J756" i="5"/>
  <c r="P756" i="5" s="1"/>
  <c r="S755" i="5"/>
  <c r="L755" i="5"/>
  <c r="R755" i="5" s="1"/>
  <c r="K755" i="5"/>
  <c r="Q755" i="5" s="1"/>
  <c r="J755" i="5"/>
  <c r="P755" i="5" s="1"/>
  <c r="S754" i="5"/>
  <c r="L754" i="5"/>
  <c r="R754" i="5" s="1"/>
  <c r="K754" i="5"/>
  <c r="Q754" i="5" s="1"/>
  <c r="J754" i="5"/>
  <c r="P754" i="5" s="1"/>
  <c r="S753" i="5"/>
  <c r="L753" i="5"/>
  <c r="R753" i="5" s="1"/>
  <c r="K753" i="5"/>
  <c r="Q753" i="5" s="1"/>
  <c r="J753" i="5"/>
  <c r="P753" i="5" s="1"/>
  <c r="S752" i="5"/>
  <c r="L752" i="5"/>
  <c r="K752" i="5"/>
  <c r="Q752" i="5" s="1"/>
  <c r="J752" i="5"/>
  <c r="I751" i="5"/>
  <c r="H751" i="5"/>
  <c r="G751" i="5"/>
  <c r="F751" i="5"/>
  <c r="E751" i="5"/>
  <c r="E750" i="5" s="1"/>
  <c r="D751" i="5"/>
  <c r="H750" i="5"/>
  <c r="S749" i="5"/>
  <c r="S747" i="5" s="1"/>
  <c r="L749" i="5"/>
  <c r="R749" i="5" s="1"/>
  <c r="K749" i="5"/>
  <c r="Q749" i="5" s="1"/>
  <c r="J749" i="5"/>
  <c r="P749" i="5" s="1"/>
  <c r="L748" i="5"/>
  <c r="R748" i="5" s="1"/>
  <c r="K748" i="5"/>
  <c r="J748" i="5"/>
  <c r="O747" i="5"/>
  <c r="N747" i="5"/>
  <c r="M747" i="5"/>
  <c r="I747" i="5"/>
  <c r="H747" i="5"/>
  <c r="G747" i="5"/>
  <c r="F747" i="5"/>
  <c r="E747" i="5"/>
  <c r="D747" i="5"/>
  <c r="L746" i="5"/>
  <c r="R746" i="5" s="1"/>
  <c r="K746" i="5"/>
  <c r="J746" i="5"/>
  <c r="P746" i="5" s="1"/>
  <c r="S745" i="5"/>
  <c r="L745" i="5"/>
  <c r="K745" i="5"/>
  <c r="Q745" i="5" s="1"/>
  <c r="J745" i="5"/>
  <c r="P745" i="5" s="1"/>
  <c r="S744" i="5"/>
  <c r="L744" i="5"/>
  <c r="R744" i="5" s="1"/>
  <c r="K744" i="5"/>
  <c r="Q744" i="5" s="1"/>
  <c r="J744" i="5"/>
  <c r="P744" i="5" s="1"/>
  <c r="S743" i="5"/>
  <c r="L743" i="5"/>
  <c r="R743" i="5" s="1"/>
  <c r="K743" i="5"/>
  <c r="Q743" i="5" s="1"/>
  <c r="J743" i="5"/>
  <c r="O742" i="5"/>
  <c r="N742" i="5"/>
  <c r="M742" i="5"/>
  <c r="I742" i="5"/>
  <c r="I741" i="5" s="1"/>
  <c r="H742" i="5"/>
  <c r="G742" i="5"/>
  <c r="F742" i="5"/>
  <c r="E742" i="5"/>
  <c r="D742" i="5"/>
  <c r="D741" i="5" s="1"/>
  <c r="S740" i="5"/>
  <c r="L740" i="5"/>
  <c r="R740" i="5" s="1"/>
  <c r="K740" i="5"/>
  <c r="Q740" i="5" s="1"/>
  <c r="J740" i="5"/>
  <c r="P740" i="5" s="1"/>
  <c r="S739" i="5"/>
  <c r="L739" i="5"/>
  <c r="R739" i="5" s="1"/>
  <c r="K739" i="5"/>
  <c r="Q739" i="5" s="1"/>
  <c r="J739" i="5"/>
  <c r="P739" i="5" s="1"/>
  <c r="S738" i="5"/>
  <c r="L738" i="5"/>
  <c r="R738" i="5" s="1"/>
  <c r="K738" i="5"/>
  <c r="Q738" i="5" s="1"/>
  <c r="J738" i="5"/>
  <c r="P738" i="5" s="1"/>
  <c r="L737" i="5"/>
  <c r="R737" i="5" s="1"/>
  <c r="K737" i="5"/>
  <c r="Q737" i="5" s="1"/>
  <c r="J737" i="5"/>
  <c r="P737" i="5" s="1"/>
  <c r="S736" i="5"/>
  <c r="L736" i="5"/>
  <c r="R736" i="5" s="1"/>
  <c r="K736" i="5"/>
  <c r="Q736" i="5" s="1"/>
  <c r="J736" i="5"/>
  <c r="P736" i="5" s="1"/>
  <c r="L735" i="5"/>
  <c r="R735" i="5" s="1"/>
  <c r="K735" i="5"/>
  <c r="Q735" i="5" s="1"/>
  <c r="J735" i="5"/>
  <c r="O734" i="5"/>
  <c r="N734" i="5"/>
  <c r="M734" i="5"/>
  <c r="I734" i="5"/>
  <c r="H734" i="5"/>
  <c r="G734" i="5"/>
  <c r="F734" i="5"/>
  <c r="E734" i="5"/>
  <c r="D734" i="5"/>
  <c r="S733" i="5"/>
  <c r="L733" i="5"/>
  <c r="R733" i="5" s="1"/>
  <c r="K733" i="5"/>
  <c r="Q733" i="5" s="1"/>
  <c r="J733" i="5"/>
  <c r="P733" i="5" s="1"/>
  <c r="S732" i="5"/>
  <c r="L732" i="5"/>
  <c r="R732" i="5" s="1"/>
  <c r="K732" i="5"/>
  <c r="Q732" i="5" s="1"/>
  <c r="J732" i="5"/>
  <c r="P732" i="5" s="1"/>
  <c r="S731" i="5"/>
  <c r="L731" i="5"/>
  <c r="R731" i="5" s="1"/>
  <c r="K731" i="5"/>
  <c r="Q731" i="5" s="1"/>
  <c r="J731" i="5"/>
  <c r="P731" i="5" s="1"/>
  <c r="S730" i="5"/>
  <c r="L730" i="5"/>
  <c r="R730" i="5" s="1"/>
  <c r="K730" i="5"/>
  <c r="Q730" i="5" s="1"/>
  <c r="J730" i="5"/>
  <c r="P730" i="5" s="1"/>
  <c r="S729" i="5"/>
  <c r="L729" i="5"/>
  <c r="R729" i="5" s="1"/>
  <c r="K729" i="5"/>
  <c r="J729" i="5"/>
  <c r="P729" i="5" s="1"/>
  <c r="S728" i="5"/>
  <c r="L728" i="5"/>
  <c r="R728" i="5" s="1"/>
  <c r="K728" i="5"/>
  <c r="Q728" i="5" s="1"/>
  <c r="J728" i="5"/>
  <c r="P728" i="5" s="1"/>
  <c r="S727" i="5"/>
  <c r="L727" i="5"/>
  <c r="R727" i="5" s="1"/>
  <c r="K727" i="5"/>
  <c r="Q727" i="5" s="1"/>
  <c r="J727" i="5"/>
  <c r="P727" i="5" s="1"/>
  <c r="S726" i="5"/>
  <c r="L726" i="5"/>
  <c r="R726" i="5" s="1"/>
  <c r="K726" i="5"/>
  <c r="Q726" i="5" s="1"/>
  <c r="J726" i="5"/>
  <c r="O725" i="5"/>
  <c r="N725" i="5"/>
  <c r="M725" i="5"/>
  <c r="I725" i="5"/>
  <c r="H725" i="5"/>
  <c r="G725" i="5"/>
  <c r="F725" i="5"/>
  <c r="E725" i="5"/>
  <c r="D725" i="5"/>
  <c r="S719" i="5"/>
  <c r="L719" i="5"/>
  <c r="R719" i="5" s="1"/>
  <c r="K719" i="5"/>
  <c r="Q719" i="5" s="1"/>
  <c r="J719" i="5"/>
  <c r="P719" i="5" s="1"/>
  <c r="S718" i="5"/>
  <c r="L718" i="5"/>
  <c r="R718" i="5" s="1"/>
  <c r="K718" i="5"/>
  <c r="J718" i="5"/>
  <c r="P718" i="5" s="1"/>
  <c r="S717" i="5"/>
  <c r="L717" i="5"/>
  <c r="K717" i="5"/>
  <c r="Q717" i="5" s="1"/>
  <c r="J717" i="5"/>
  <c r="O716" i="5"/>
  <c r="N716" i="5"/>
  <c r="M716" i="5"/>
  <c r="I716" i="5"/>
  <c r="H716" i="5"/>
  <c r="G716" i="5"/>
  <c r="F716" i="5"/>
  <c r="E716" i="5"/>
  <c r="D716" i="5"/>
  <c r="S714" i="5"/>
  <c r="L714" i="5"/>
  <c r="R714" i="5" s="1"/>
  <c r="K714" i="5"/>
  <c r="Q714" i="5" s="1"/>
  <c r="J714" i="5"/>
  <c r="P714" i="5" s="1"/>
  <c r="S713" i="5"/>
  <c r="O713" i="5"/>
  <c r="R713" i="5" s="1"/>
  <c r="N713" i="5"/>
  <c r="Q713" i="5" s="1"/>
  <c r="M713" i="5"/>
  <c r="P713" i="5" s="1"/>
  <c r="S712" i="5"/>
  <c r="L712" i="5"/>
  <c r="R712" i="5" s="1"/>
  <c r="K712" i="5"/>
  <c r="Q712" i="5" s="1"/>
  <c r="J712" i="5"/>
  <c r="P712" i="5" s="1"/>
  <c r="S711" i="5"/>
  <c r="L711" i="5"/>
  <c r="R711" i="5" s="1"/>
  <c r="K711" i="5"/>
  <c r="Q711" i="5" s="1"/>
  <c r="J711" i="5"/>
  <c r="P711" i="5" s="1"/>
  <c r="S710" i="5"/>
  <c r="L710" i="5"/>
  <c r="R710" i="5" s="1"/>
  <c r="K710" i="5"/>
  <c r="J710" i="5"/>
  <c r="S709" i="5"/>
  <c r="L709" i="5"/>
  <c r="R709" i="5" s="1"/>
  <c r="K709" i="5"/>
  <c r="Q709" i="5" s="1"/>
  <c r="J709" i="5"/>
  <c r="P709" i="5" s="1"/>
  <c r="N708" i="5"/>
  <c r="I708" i="5"/>
  <c r="H708" i="5"/>
  <c r="G708" i="5"/>
  <c r="F708" i="5"/>
  <c r="E708" i="5"/>
  <c r="D708" i="5"/>
  <c r="S705" i="5"/>
  <c r="L705" i="5"/>
  <c r="R705" i="5" s="1"/>
  <c r="K705" i="5"/>
  <c r="Q705" i="5" s="1"/>
  <c r="J705" i="5"/>
  <c r="P705" i="5" s="1"/>
  <c r="S704" i="5"/>
  <c r="L704" i="5"/>
  <c r="R704" i="5" s="1"/>
  <c r="K704" i="5"/>
  <c r="Q704" i="5" s="1"/>
  <c r="J704" i="5"/>
  <c r="P704" i="5" s="1"/>
  <c r="S703" i="5"/>
  <c r="L703" i="5"/>
  <c r="R703" i="5" s="1"/>
  <c r="K703" i="5"/>
  <c r="Q703" i="5" s="1"/>
  <c r="J703" i="5"/>
  <c r="P703" i="5" s="1"/>
  <c r="L702" i="5"/>
  <c r="R702" i="5" s="1"/>
  <c r="K702" i="5"/>
  <c r="Q702" i="5" s="1"/>
  <c r="J702" i="5"/>
  <c r="P702" i="5" s="1"/>
  <c r="L701" i="5"/>
  <c r="R701" i="5" s="1"/>
  <c r="K701" i="5"/>
  <c r="Q701" i="5" s="1"/>
  <c r="J701" i="5"/>
  <c r="P701" i="5" s="1"/>
  <c r="L700" i="5"/>
  <c r="R700" i="5" s="1"/>
  <c r="K700" i="5"/>
  <c r="Q700" i="5" s="1"/>
  <c r="J700" i="5"/>
  <c r="P700" i="5" s="1"/>
  <c r="L699" i="5"/>
  <c r="R699" i="5" s="1"/>
  <c r="K699" i="5"/>
  <c r="Q699" i="5" s="1"/>
  <c r="J699" i="5"/>
  <c r="P699" i="5" s="1"/>
  <c r="L698" i="5"/>
  <c r="K698" i="5"/>
  <c r="Q698" i="5" s="1"/>
  <c r="J698" i="5"/>
  <c r="P698" i="5" s="1"/>
  <c r="O697" i="5"/>
  <c r="N697" i="5"/>
  <c r="M697" i="5"/>
  <c r="I697" i="5"/>
  <c r="H697" i="5"/>
  <c r="G697" i="5"/>
  <c r="F697" i="5"/>
  <c r="E697" i="5"/>
  <c r="D697" i="5"/>
  <c r="S695" i="5"/>
  <c r="L695" i="5"/>
  <c r="R695" i="5" s="1"/>
  <c r="K695" i="5"/>
  <c r="Q695" i="5" s="1"/>
  <c r="J695" i="5"/>
  <c r="P695" i="5" s="1"/>
  <c r="S694" i="5"/>
  <c r="L694" i="5"/>
  <c r="R694" i="5" s="1"/>
  <c r="K694" i="5"/>
  <c r="Q694" i="5" s="1"/>
  <c r="J694" i="5"/>
  <c r="P694" i="5" s="1"/>
  <c r="S693" i="5"/>
  <c r="L693" i="5"/>
  <c r="R693" i="5" s="1"/>
  <c r="K693" i="5"/>
  <c r="Q693" i="5" s="1"/>
  <c r="J693" i="5"/>
  <c r="P693" i="5" s="1"/>
  <c r="S692" i="5"/>
  <c r="L692" i="5"/>
  <c r="R692" i="5" s="1"/>
  <c r="K692" i="5"/>
  <c r="Q692" i="5" s="1"/>
  <c r="J692" i="5"/>
  <c r="P692" i="5" s="1"/>
  <c r="S691" i="5"/>
  <c r="L691" i="5"/>
  <c r="R691" i="5" s="1"/>
  <c r="K691" i="5"/>
  <c r="Q691" i="5" s="1"/>
  <c r="J691" i="5"/>
  <c r="P691" i="5" s="1"/>
  <c r="S690" i="5"/>
  <c r="L690" i="5"/>
  <c r="R690" i="5" s="1"/>
  <c r="K690" i="5"/>
  <c r="Q690" i="5" s="1"/>
  <c r="J690" i="5"/>
  <c r="P690" i="5" s="1"/>
  <c r="S689" i="5"/>
  <c r="L689" i="5"/>
  <c r="R689" i="5" s="1"/>
  <c r="K689" i="5"/>
  <c r="J689" i="5"/>
  <c r="P689" i="5" s="1"/>
  <c r="O688" i="5"/>
  <c r="N688" i="5"/>
  <c r="M688" i="5"/>
  <c r="I688" i="5"/>
  <c r="H688" i="5"/>
  <c r="G688" i="5"/>
  <c r="F688" i="5"/>
  <c r="E688" i="5"/>
  <c r="D688" i="5"/>
  <c r="S686" i="5"/>
  <c r="L686" i="5"/>
  <c r="R686" i="5" s="1"/>
  <c r="K686" i="5"/>
  <c r="Q686" i="5" s="1"/>
  <c r="J686" i="5"/>
  <c r="P686" i="5" s="1"/>
  <c r="S685" i="5"/>
  <c r="L685" i="5"/>
  <c r="R685" i="5" s="1"/>
  <c r="K685" i="5"/>
  <c r="J685" i="5"/>
  <c r="P685" i="5" s="1"/>
  <c r="S684" i="5"/>
  <c r="L684" i="5"/>
  <c r="R684" i="5" s="1"/>
  <c r="K684" i="5"/>
  <c r="Q684" i="5" s="1"/>
  <c r="J684" i="5"/>
  <c r="O683" i="5"/>
  <c r="N683" i="5"/>
  <c r="M683" i="5"/>
  <c r="I683" i="5"/>
  <c r="H683" i="5"/>
  <c r="G683" i="5"/>
  <c r="F683" i="5"/>
  <c r="E683" i="5"/>
  <c r="D683" i="5"/>
  <c r="S682" i="5"/>
  <c r="L682" i="5"/>
  <c r="R682" i="5" s="1"/>
  <c r="K682" i="5"/>
  <c r="Q682" i="5" s="1"/>
  <c r="J682" i="5"/>
  <c r="P682" i="5" s="1"/>
  <c r="S681" i="5"/>
  <c r="L681" i="5"/>
  <c r="R681" i="5" s="1"/>
  <c r="K681" i="5"/>
  <c r="Q681" i="5" s="1"/>
  <c r="J681" i="5"/>
  <c r="P681" i="5" s="1"/>
  <c r="S680" i="5"/>
  <c r="L680" i="5"/>
  <c r="R680" i="5" s="1"/>
  <c r="K680" i="5"/>
  <c r="Q680" i="5" s="1"/>
  <c r="J680" i="5"/>
  <c r="P680" i="5" s="1"/>
  <c r="S679" i="5"/>
  <c r="L679" i="5"/>
  <c r="K679" i="5"/>
  <c r="Q679" i="5" s="1"/>
  <c r="J679" i="5"/>
  <c r="O678" i="5"/>
  <c r="N678" i="5"/>
  <c r="M678" i="5"/>
  <c r="I678" i="5"/>
  <c r="H678" i="5"/>
  <c r="G678" i="5"/>
  <c r="F678" i="5"/>
  <c r="E678" i="5"/>
  <c r="D678" i="5"/>
  <c r="L672" i="5"/>
  <c r="R672" i="5" s="1"/>
  <c r="K672" i="5"/>
  <c r="Q672" i="5" s="1"/>
  <c r="J672" i="5"/>
  <c r="P672" i="5" s="1"/>
  <c r="S671" i="5"/>
  <c r="L671" i="5"/>
  <c r="R671" i="5" s="1"/>
  <c r="K671" i="5"/>
  <c r="Q671" i="5" s="1"/>
  <c r="J671" i="5"/>
  <c r="P671" i="5" s="1"/>
  <c r="S670" i="5"/>
  <c r="L670" i="5"/>
  <c r="R670" i="5" s="1"/>
  <c r="K670" i="5"/>
  <c r="Q670" i="5" s="1"/>
  <c r="J670" i="5"/>
  <c r="P670" i="5" s="1"/>
  <c r="S669" i="5"/>
  <c r="L669" i="5"/>
  <c r="R669" i="5" s="1"/>
  <c r="K669" i="5"/>
  <c r="Q669" i="5" s="1"/>
  <c r="J669" i="5"/>
  <c r="P669" i="5" s="1"/>
  <c r="S668" i="5"/>
  <c r="L668" i="5"/>
  <c r="R668" i="5" s="1"/>
  <c r="K668" i="5"/>
  <c r="Q668" i="5" s="1"/>
  <c r="J668" i="5"/>
  <c r="P668" i="5" s="1"/>
  <c r="S667" i="5"/>
  <c r="L667" i="5"/>
  <c r="K667" i="5"/>
  <c r="J667" i="5"/>
  <c r="P667" i="5" s="1"/>
  <c r="S666" i="5"/>
  <c r="L666" i="5"/>
  <c r="R666" i="5" s="1"/>
  <c r="K666" i="5"/>
  <c r="Q666" i="5" s="1"/>
  <c r="J666" i="5"/>
  <c r="P666" i="5" s="1"/>
  <c r="O665" i="5"/>
  <c r="N665" i="5"/>
  <c r="M665" i="5"/>
  <c r="I665" i="5"/>
  <c r="H665" i="5"/>
  <c r="G665" i="5"/>
  <c r="F665" i="5"/>
  <c r="E665" i="5"/>
  <c r="D665" i="5"/>
  <c r="S664" i="5"/>
  <c r="L664" i="5"/>
  <c r="R664" i="5" s="1"/>
  <c r="K664" i="5"/>
  <c r="Q664" i="5" s="1"/>
  <c r="J664" i="5"/>
  <c r="P664" i="5" s="1"/>
  <c r="S663" i="5"/>
  <c r="L663" i="5"/>
  <c r="R663" i="5" s="1"/>
  <c r="K663" i="5"/>
  <c r="Q663" i="5" s="1"/>
  <c r="J663" i="5"/>
  <c r="P663" i="5" s="1"/>
  <c r="S662" i="5"/>
  <c r="O662" i="5"/>
  <c r="R662" i="5" s="1"/>
  <c r="N662" i="5"/>
  <c r="Q662" i="5" s="1"/>
  <c r="M662" i="5"/>
  <c r="P662" i="5" s="1"/>
  <c r="S661" i="5"/>
  <c r="O661" i="5"/>
  <c r="R661" i="5" s="1"/>
  <c r="N661" i="5"/>
  <c r="Q661" i="5" s="1"/>
  <c r="M661" i="5"/>
  <c r="P661" i="5" s="1"/>
  <c r="S660" i="5"/>
  <c r="L660" i="5"/>
  <c r="R660" i="5" s="1"/>
  <c r="K660" i="5"/>
  <c r="Q660" i="5" s="1"/>
  <c r="J660" i="5"/>
  <c r="P660" i="5" s="1"/>
  <c r="S659" i="5"/>
  <c r="O659" i="5"/>
  <c r="R659" i="5" s="1"/>
  <c r="N659" i="5"/>
  <c r="Q659" i="5" s="1"/>
  <c r="M659" i="5"/>
  <c r="P659" i="5" s="1"/>
  <c r="S658" i="5"/>
  <c r="L658" i="5"/>
  <c r="R658" i="5" s="1"/>
  <c r="K658" i="5"/>
  <c r="Q658" i="5" s="1"/>
  <c r="J658" i="5"/>
  <c r="P658" i="5" s="1"/>
  <c r="S657" i="5"/>
  <c r="O657" i="5"/>
  <c r="R657" i="5" s="1"/>
  <c r="N657" i="5"/>
  <c r="Q657" i="5" s="1"/>
  <c r="M657" i="5"/>
  <c r="P657" i="5" s="1"/>
  <c r="S656" i="5"/>
  <c r="L656" i="5"/>
  <c r="K656" i="5"/>
  <c r="Q656" i="5" s="1"/>
  <c r="J656" i="5"/>
  <c r="P656" i="5" s="1"/>
  <c r="S655" i="5"/>
  <c r="O655" i="5"/>
  <c r="R655" i="5" s="1"/>
  <c r="N655" i="5"/>
  <c r="Q655" i="5" s="1"/>
  <c r="M655" i="5"/>
  <c r="P655" i="5" s="1"/>
  <c r="S654" i="5"/>
  <c r="L654" i="5"/>
  <c r="R654" i="5" s="1"/>
  <c r="K654" i="5"/>
  <c r="Q654" i="5" s="1"/>
  <c r="J654" i="5"/>
  <c r="P654" i="5" s="1"/>
  <c r="S653" i="5"/>
  <c r="O653" i="5"/>
  <c r="R653" i="5" s="1"/>
  <c r="N653" i="5"/>
  <c r="Q653" i="5" s="1"/>
  <c r="M653" i="5"/>
  <c r="P653" i="5" s="1"/>
  <c r="S652" i="5"/>
  <c r="L652" i="5"/>
  <c r="R652" i="5" s="1"/>
  <c r="K652" i="5"/>
  <c r="Q652" i="5" s="1"/>
  <c r="J652" i="5"/>
  <c r="P652" i="5" s="1"/>
  <c r="S651" i="5"/>
  <c r="O651" i="5"/>
  <c r="N651" i="5"/>
  <c r="Q651" i="5" s="1"/>
  <c r="M651" i="5"/>
  <c r="S650" i="5"/>
  <c r="L650" i="5"/>
  <c r="R650" i="5" s="1"/>
  <c r="K650" i="5"/>
  <c r="J650" i="5"/>
  <c r="P650" i="5" s="1"/>
  <c r="I649" i="5"/>
  <c r="H649" i="5"/>
  <c r="H648" i="5" s="1"/>
  <c r="G649" i="5"/>
  <c r="F649" i="5"/>
  <c r="F648" i="5" s="1"/>
  <c r="E649" i="5"/>
  <c r="D649" i="5"/>
  <c r="I648" i="5"/>
  <c r="L647" i="5"/>
  <c r="R647" i="5" s="1"/>
  <c r="K647" i="5"/>
  <c r="J647" i="5"/>
  <c r="P647" i="5" s="1"/>
  <c r="L646" i="5"/>
  <c r="R646" i="5" s="1"/>
  <c r="K646" i="5"/>
  <c r="Q646" i="5" s="1"/>
  <c r="J646" i="5"/>
  <c r="P646" i="5" s="1"/>
  <c r="S645" i="5"/>
  <c r="L645" i="5"/>
  <c r="R645" i="5" s="1"/>
  <c r="K645" i="5"/>
  <c r="Q645" i="5" s="1"/>
  <c r="J645" i="5"/>
  <c r="S644" i="5"/>
  <c r="L644" i="5"/>
  <c r="R644" i="5" s="1"/>
  <c r="K644" i="5"/>
  <c r="Q644" i="5" s="1"/>
  <c r="J644" i="5"/>
  <c r="P644" i="5" s="1"/>
  <c r="L643" i="5"/>
  <c r="R643" i="5" s="1"/>
  <c r="K643" i="5"/>
  <c r="Q643" i="5" s="1"/>
  <c r="J643" i="5"/>
  <c r="P643" i="5" s="1"/>
  <c r="L642" i="5"/>
  <c r="R642" i="5" s="1"/>
  <c r="K642" i="5"/>
  <c r="Q642" i="5" s="1"/>
  <c r="J642" i="5"/>
  <c r="P642" i="5" s="1"/>
  <c r="O641" i="5"/>
  <c r="N641" i="5"/>
  <c r="M641" i="5"/>
  <c r="I641" i="5"/>
  <c r="H641" i="5"/>
  <c r="G641" i="5"/>
  <c r="F641" i="5"/>
  <c r="E641" i="5"/>
  <c r="D641" i="5"/>
  <c r="S640" i="5"/>
  <c r="L640" i="5"/>
  <c r="R640" i="5" s="1"/>
  <c r="K640" i="5"/>
  <c r="Q640" i="5" s="1"/>
  <c r="J640" i="5"/>
  <c r="P640" i="5" s="1"/>
  <c r="S639" i="5"/>
  <c r="L639" i="5"/>
  <c r="R639" i="5" s="1"/>
  <c r="K639" i="5"/>
  <c r="Q639" i="5" s="1"/>
  <c r="J639" i="5"/>
  <c r="P639" i="5" s="1"/>
  <c r="S638" i="5"/>
  <c r="L638" i="5"/>
  <c r="R638" i="5" s="1"/>
  <c r="K638" i="5"/>
  <c r="Q638" i="5" s="1"/>
  <c r="J638" i="5"/>
  <c r="P638" i="5" s="1"/>
  <c r="S637" i="5"/>
  <c r="L637" i="5"/>
  <c r="R637" i="5" s="1"/>
  <c r="K637" i="5"/>
  <c r="Q637" i="5" s="1"/>
  <c r="J637" i="5"/>
  <c r="P637" i="5" s="1"/>
  <c r="S636" i="5"/>
  <c r="L636" i="5"/>
  <c r="R636" i="5" s="1"/>
  <c r="K636" i="5"/>
  <c r="Q636" i="5" s="1"/>
  <c r="J636" i="5"/>
  <c r="P636" i="5" s="1"/>
  <c r="S635" i="5"/>
  <c r="L635" i="5"/>
  <c r="R635" i="5" s="1"/>
  <c r="K635" i="5"/>
  <c r="Q635" i="5" s="1"/>
  <c r="J635" i="5"/>
  <c r="P635" i="5" s="1"/>
  <c r="S634" i="5"/>
  <c r="L634" i="5"/>
  <c r="R634" i="5" s="1"/>
  <c r="K634" i="5"/>
  <c r="Q634" i="5" s="1"/>
  <c r="J634" i="5"/>
  <c r="P634" i="5" s="1"/>
  <c r="S633" i="5"/>
  <c r="L633" i="5"/>
  <c r="R633" i="5" s="1"/>
  <c r="K633" i="5"/>
  <c r="Q633" i="5" s="1"/>
  <c r="J633" i="5"/>
  <c r="P633" i="5" s="1"/>
  <c r="S632" i="5"/>
  <c r="L632" i="5"/>
  <c r="K632" i="5"/>
  <c r="Q632" i="5" s="1"/>
  <c r="J632" i="5"/>
  <c r="P632" i="5" s="1"/>
  <c r="S631" i="5"/>
  <c r="L631" i="5"/>
  <c r="R631" i="5" s="1"/>
  <c r="K631" i="5"/>
  <c r="Q631" i="5" s="1"/>
  <c r="J631" i="5"/>
  <c r="P631" i="5" s="1"/>
  <c r="O630" i="5"/>
  <c r="N630" i="5"/>
  <c r="M630" i="5"/>
  <c r="I630" i="5"/>
  <c r="H630" i="5"/>
  <c r="G630" i="5"/>
  <c r="F630" i="5"/>
  <c r="E630" i="5"/>
  <c r="D630" i="5"/>
  <c r="S624" i="5"/>
  <c r="F624" i="5"/>
  <c r="R624" i="5" s="1"/>
  <c r="E624" i="5"/>
  <c r="Q624" i="5" s="1"/>
  <c r="D624" i="5"/>
  <c r="P624" i="5" s="1"/>
  <c r="S623" i="5"/>
  <c r="F623" i="5"/>
  <c r="R623" i="5" s="1"/>
  <c r="E623" i="5"/>
  <c r="Q623" i="5" s="1"/>
  <c r="D623" i="5"/>
  <c r="P623" i="5" s="1"/>
  <c r="S622" i="5"/>
  <c r="F622" i="5"/>
  <c r="R622" i="5" s="1"/>
  <c r="E622" i="5"/>
  <c r="Q622" i="5" s="1"/>
  <c r="D622" i="5"/>
  <c r="P622" i="5" s="1"/>
  <c r="S621" i="5"/>
  <c r="F621" i="5"/>
  <c r="R621" i="5" s="1"/>
  <c r="E621" i="5"/>
  <c r="Q621" i="5" s="1"/>
  <c r="D621" i="5"/>
  <c r="P621" i="5" s="1"/>
  <c r="S620" i="5"/>
  <c r="F620" i="5"/>
  <c r="R620" i="5" s="1"/>
  <c r="E620" i="5"/>
  <c r="Q620" i="5" s="1"/>
  <c r="D620" i="5"/>
  <c r="P620" i="5" s="1"/>
  <c r="S619" i="5"/>
  <c r="F619" i="5"/>
  <c r="R619" i="5" s="1"/>
  <c r="E619" i="5"/>
  <c r="Q619" i="5" s="1"/>
  <c r="D619" i="5"/>
  <c r="P619" i="5" s="1"/>
  <c r="S618" i="5"/>
  <c r="F618" i="5"/>
  <c r="R618" i="5" s="1"/>
  <c r="E618" i="5"/>
  <c r="Q618" i="5" s="1"/>
  <c r="D618" i="5"/>
  <c r="P618" i="5" s="1"/>
  <c r="S617" i="5"/>
  <c r="I617" i="5"/>
  <c r="R617" i="5" s="1"/>
  <c r="H617" i="5"/>
  <c r="Q617" i="5" s="1"/>
  <c r="G617" i="5"/>
  <c r="P617" i="5" s="1"/>
  <c r="S616" i="5"/>
  <c r="I616" i="5"/>
  <c r="R616" i="5" s="1"/>
  <c r="H616" i="5"/>
  <c r="Q616" i="5" s="1"/>
  <c r="G616" i="5"/>
  <c r="P616" i="5" s="1"/>
  <c r="S615" i="5"/>
  <c r="I615" i="5"/>
  <c r="R615" i="5" s="1"/>
  <c r="H615" i="5"/>
  <c r="Q615" i="5" s="1"/>
  <c r="G615" i="5"/>
  <c r="P615" i="5" s="1"/>
  <c r="S614" i="5"/>
  <c r="I614" i="5"/>
  <c r="R614" i="5" s="1"/>
  <c r="H614" i="5"/>
  <c r="Q614" i="5" s="1"/>
  <c r="G614" i="5"/>
  <c r="P614" i="5" s="1"/>
  <c r="S613" i="5"/>
  <c r="I613" i="5"/>
  <c r="R613" i="5" s="1"/>
  <c r="H613" i="5"/>
  <c r="Q613" i="5" s="1"/>
  <c r="G613" i="5"/>
  <c r="P613" i="5" s="1"/>
  <c r="S612" i="5"/>
  <c r="I612" i="5"/>
  <c r="R612" i="5" s="1"/>
  <c r="H612" i="5"/>
  <c r="Q612" i="5" s="1"/>
  <c r="G612" i="5"/>
  <c r="S611" i="5"/>
  <c r="I611" i="5"/>
  <c r="R611" i="5" s="1"/>
  <c r="H611" i="5"/>
  <c r="G611" i="5"/>
  <c r="P611" i="5" s="1"/>
  <c r="O610" i="5"/>
  <c r="N610" i="5"/>
  <c r="M610" i="5"/>
  <c r="L610" i="5"/>
  <c r="K610" i="5"/>
  <c r="J610" i="5"/>
  <c r="F610" i="5"/>
  <c r="E610" i="5"/>
  <c r="D610" i="5"/>
  <c r="S609" i="5"/>
  <c r="I609" i="5"/>
  <c r="R609" i="5" s="1"/>
  <c r="H609" i="5"/>
  <c r="Q609" i="5" s="1"/>
  <c r="G609" i="5"/>
  <c r="P609" i="5" s="1"/>
  <c r="S608" i="5"/>
  <c r="I608" i="5"/>
  <c r="R608" i="5" s="1"/>
  <c r="H608" i="5"/>
  <c r="Q608" i="5" s="1"/>
  <c r="G608" i="5"/>
  <c r="P608" i="5" s="1"/>
  <c r="S607" i="5"/>
  <c r="I607" i="5"/>
  <c r="R607" i="5" s="1"/>
  <c r="H607" i="5"/>
  <c r="Q607" i="5" s="1"/>
  <c r="G607" i="5"/>
  <c r="P607" i="5" s="1"/>
  <c r="S606" i="5"/>
  <c r="I606" i="5"/>
  <c r="R606" i="5" s="1"/>
  <c r="H606" i="5"/>
  <c r="Q606" i="5" s="1"/>
  <c r="G606" i="5"/>
  <c r="P606" i="5" s="1"/>
  <c r="S605" i="5"/>
  <c r="I605" i="5"/>
  <c r="R605" i="5" s="1"/>
  <c r="H605" i="5"/>
  <c r="Q605" i="5" s="1"/>
  <c r="G605" i="5"/>
  <c r="P605" i="5" s="1"/>
  <c r="S604" i="5"/>
  <c r="I604" i="5"/>
  <c r="H604" i="5"/>
  <c r="Q604" i="5" s="1"/>
  <c r="Q603" i="5" s="1"/>
  <c r="G604" i="5"/>
  <c r="P604" i="5" s="1"/>
  <c r="O603" i="5"/>
  <c r="N603" i="5"/>
  <c r="M603" i="5"/>
  <c r="L603" i="5"/>
  <c r="K603" i="5"/>
  <c r="J603" i="5"/>
  <c r="F603" i="5"/>
  <c r="E603" i="5"/>
  <c r="D603" i="5"/>
  <c r="S602" i="5"/>
  <c r="I602" i="5"/>
  <c r="R602" i="5" s="1"/>
  <c r="H602" i="5"/>
  <c r="G602" i="5"/>
  <c r="P602" i="5" s="1"/>
  <c r="S601" i="5"/>
  <c r="I601" i="5"/>
  <c r="R601" i="5" s="1"/>
  <c r="H601" i="5"/>
  <c r="Q601" i="5" s="1"/>
  <c r="G601" i="5"/>
  <c r="P601" i="5" s="1"/>
  <c r="S600" i="5"/>
  <c r="I600" i="5"/>
  <c r="R600" i="5" s="1"/>
  <c r="H600" i="5"/>
  <c r="Q600" i="5" s="1"/>
  <c r="G600" i="5"/>
  <c r="O599" i="5"/>
  <c r="N599" i="5"/>
  <c r="M599" i="5"/>
  <c r="L599" i="5"/>
  <c r="K599" i="5"/>
  <c r="J599" i="5"/>
  <c r="F599" i="5"/>
  <c r="E599" i="5"/>
  <c r="D599" i="5"/>
  <c r="S598" i="5"/>
  <c r="I598" i="5"/>
  <c r="R598" i="5" s="1"/>
  <c r="H598" i="5"/>
  <c r="Q598" i="5" s="1"/>
  <c r="G598" i="5"/>
  <c r="P598" i="5" s="1"/>
  <c r="S597" i="5"/>
  <c r="I597" i="5"/>
  <c r="R597" i="5" s="1"/>
  <c r="H597" i="5"/>
  <c r="Q597" i="5" s="1"/>
  <c r="G597" i="5"/>
  <c r="P597" i="5" s="1"/>
  <c r="S596" i="5"/>
  <c r="I596" i="5"/>
  <c r="R596" i="5" s="1"/>
  <c r="H596" i="5"/>
  <c r="Q596" i="5" s="1"/>
  <c r="G596" i="5"/>
  <c r="P596" i="5" s="1"/>
  <c r="S595" i="5"/>
  <c r="I595" i="5"/>
  <c r="R595" i="5" s="1"/>
  <c r="H595" i="5"/>
  <c r="Q595" i="5" s="1"/>
  <c r="G595" i="5"/>
  <c r="P595" i="5" s="1"/>
  <c r="S594" i="5"/>
  <c r="I594" i="5"/>
  <c r="R594" i="5" s="1"/>
  <c r="H594" i="5"/>
  <c r="Q594" i="5" s="1"/>
  <c r="G594" i="5"/>
  <c r="P594" i="5" s="1"/>
  <c r="S593" i="5"/>
  <c r="I593" i="5"/>
  <c r="R593" i="5" s="1"/>
  <c r="H593" i="5"/>
  <c r="Q593" i="5" s="1"/>
  <c r="G593" i="5"/>
  <c r="P593" i="5" s="1"/>
  <c r="I592" i="5"/>
  <c r="R592" i="5" s="1"/>
  <c r="H592" i="5"/>
  <c r="Q592" i="5" s="1"/>
  <c r="G592" i="5"/>
  <c r="P592" i="5" s="1"/>
  <c r="S591" i="5"/>
  <c r="I591" i="5"/>
  <c r="H591" i="5"/>
  <c r="Q591" i="5" s="1"/>
  <c r="G591" i="5"/>
  <c r="P591" i="5" s="1"/>
  <c r="O590" i="5"/>
  <c r="N590" i="5"/>
  <c r="M590" i="5"/>
  <c r="L590" i="5"/>
  <c r="K590" i="5"/>
  <c r="J590" i="5"/>
  <c r="F590" i="5"/>
  <c r="E590" i="5"/>
  <c r="D590" i="5"/>
  <c r="I589" i="5"/>
  <c r="R589" i="5" s="1"/>
  <c r="H589" i="5"/>
  <c r="Q589" i="5" s="1"/>
  <c r="G589" i="5"/>
  <c r="P589" i="5" s="1"/>
  <c r="S588" i="5"/>
  <c r="I588" i="5"/>
  <c r="R588" i="5" s="1"/>
  <c r="H588" i="5"/>
  <c r="Q588" i="5" s="1"/>
  <c r="G588" i="5"/>
  <c r="P588" i="5" s="1"/>
  <c r="S587" i="5"/>
  <c r="I587" i="5"/>
  <c r="H587" i="5"/>
  <c r="Q587" i="5" s="1"/>
  <c r="G587" i="5"/>
  <c r="P587" i="5" s="1"/>
  <c r="O586" i="5"/>
  <c r="N586" i="5"/>
  <c r="M586" i="5"/>
  <c r="L586" i="5"/>
  <c r="K586" i="5"/>
  <c r="J586" i="5"/>
  <c r="F586" i="5"/>
  <c r="E586" i="5"/>
  <c r="D586" i="5"/>
  <c r="M575" i="5"/>
  <c r="M574" i="5"/>
  <c r="D574" i="5"/>
  <c r="R569" i="5"/>
  <c r="Q569" i="5"/>
  <c r="P569" i="5"/>
  <c r="R568" i="5"/>
  <c r="Q568" i="5"/>
  <c r="P568" i="5"/>
  <c r="S567" i="5"/>
  <c r="O567" i="5"/>
  <c r="N567" i="5"/>
  <c r="M567" i="5"/>
  <c r="L567" i="5"/>
  <c r="K567" i="5"/>
  <c r="J567" i="5"/>
  <c r="I567" i="5"/>
  <c r="H567" i="5"/>
  <c r="G567" i="5"/>
  <c r="F567" i="5"/>
  <c r="E567" i="5"/>
  <c r="D567" i="5"/>
  <c r="R566" i="5"/>
  <c r="Q566" i="5"/>
  <c r="P566" i="5"/>
  <c r="R565" i="5"/>
  <c r="Q565" i="5"/>
  <c r="P565" i="5"/>
  <c r="R564" i="5"/>
  <c r="Q564" i="5"/>
  <c r="P564" i="5"/>
  <c r="R563" i="5"/>
  <c r="Q563" i="5"/>
  <c r="P563" i="5"/>
  <c r="R562" i="5"/>
  <c r="Q562" i="5"/>
  <c r="P562" i="5"/>
  <c r="R561" i="5"/>
  <c r="Q561" i="5"/>
  <c r="P561" i="5"/>
  <c r="R560" i="5"/>
  <c r="Q560" i="5"/>
  <c r="P560" i="5"/>
  <c r="S559" i="5"/>
  <c r="O559" i="5"/>
  <c r="N559" i="5"/>
  <c r="N558" i="5" s="1"/>
  <c r="M559" i="5"/>
  <c r="L559" i="5"/>
  <c r="K559" i="5"/>
  <c r="J559" i="5"/>
  <c r="I559" i="5"/>
  <c r="H559" i="5"/>
  <c r="H558" i="5" s="1"/>
  <c r="G559" i="5"/>
  <c r="F559" i="5"/>
  <c r="E559" i="5"/>
  <c r="D559" i="5"/>
  <c r="R557" i="5"/>
  <c r="Q557" i="5"/>
  <c r="P557" i="5"/>
  <c r="R556" i="5"/>
  <c r="Q556" i="5"/>
  <c r="P556" i="5"/>
  <c r="S555" i="5"/>
  <c r="O555" i="5"/>
  <c r="N555" i="5"/>
  <c r="M555" i="5"/>
  <c r="L555" i="5"/>
  <c r="K555" i="5"/>
  <c r="J555" i="5"/>
  <c r="I555" i="5"/>
  <c r="H555" i="5"/>
  <c r="G555" i="5"/>
  <c r="F555" i="5"/>
  <c r="E555" i="5"/>
  <c r="D555" i="5"/>
  <c r="R554" i="5"/>
  <c r="Q554" i="5"/>
  <c r="P554" i="5"/>
  <c r="R553" i="5"/>
  <c r="Q553" i="5"/>
  <c r="P553" i="5"/>
  <c r="R552" i="5"/>
  <c r="Q552" i="5"/>
  <c r="P552" i="5"/>
  <c r="R551" i="5"/>
  <c r="Q551" i="5"/>
  <c r="P551" i="5"/>
  <c r="S550" i="5"/>
  <c r="O550" i="5"/>
  <c r="N550" i="5"/>
  <c r="M550" i="5"/>
  <c r="L550" i="5"/>
  <c r="K550" i="5"/>
  <c r="J550" i="5"/>
  <c r="I550" i="5"/>
  <c r="H550" i="5"/>
  <c r="G550" i="5"/>
  <c r="F550" i="5"/>
  <c r="E550" i="5"/>
  <c r="D550" i="5"/>
  <c r="R548" i="5"/>
  <c r="Q548" i="5"/>
  <c r="P548" i="5"/>
  <c r="R547" i="5"/>
  <c r="Q547" i="5"/>
  <c r="P547" i="5"/>
  <c r="R546" i="5"/>
  <c r="Q546" i="5"/>
  <c r="P546" i="5"/>
  <c r="R545" i="5"/>
  <c r="Q545" i="5"/>
  <c r="P545" i="5"/>
  <c r="R544" i="5"/>
  <c r="Q544" i="5"/>
  <c r="P544" i="5"/>
  <c r="R543" i="5"/>
  <c r="Q543" i="5"/>
  <c r="P543" i="5"/>
  <c r="S542" i="5"/>
  <c r="O542" i="5"/>
  <c r="N542" i="5"/>
  <c r="M542" i="5"/>
  <c r="L542" i="5"/>
  <c r="K542" i="5"/>
  <c r="J542" i="5"/>
  <c r="I542" i="5"/>
  <c r="H542" i="5"/>
  <c r="G542" i="5"/>
  <c r="F542" i="5"/>
  <c r="E542" i="5"/>
  <c r="D542" i="5"/>
  <c r="R541" i="5"/>
  <c r="Q541" i="5"/>
  <c r="P541" i="5"/>
  <c r="R540" i="5"/>
  <c r="Q540" i="5"/>
  <c r="P540" i="5"/>
  <c r="R539" i="5"/>
  <c r="Q539" i="5"/>
  <c r="P539" i="5"/>
  <c r="R538" i="5"/>
  <c r="Q538" i="5"/>
  <c r="P538" i="5"/>
  <c r="R537" i="5"/>
  <c r="Q537" i="5"/>
  <c r="P537" i="5"/>
  <c r="R536" i="5"/>
  <c r="Q536" i="5"/>
  <c r="P536" i="5"/>
  <c r="R535" i="5"/>
  <c r="Q535" i="5"/>
  <c r="P535" i="5"/>
  <c r="R534" i="5"/>
  <c r="Q534" i="5"/>
  <c r="P534" i="5"/>
  <c r="S533" i="5"/>
  <c r="O533" i="5"/>
  <c r="N533" i="5"/>
  <c r="N532" i="5" s="1"/>
  <c r="M533" i="5"/>
  <c r="L533" i="5"/>
  <c r="K533" i="5"/>
  <c r="J533" i="5"/>
  <c r="I533" i="5"/>
  <c r="H533" i="5"/>
  <c r="H532" i="5" s="1"/>
  <c r="G533" i="5"/>
  <c r="F533" i="5"/>
  <c r="E533" i="5"/>
  <c r="D533" i="5"/>
  <c r="R527" i="5"/>
  <c r="Q527" i="5"/>
  <c r="P527" i="5"/>
  <c r="R526" i="5"/>
  <c r="Q526" i="5"/>
  <c r="P526" i="5"/>
  <c r="R525" i="5"/>
  <c r="Q525" i="5"/>
  <c r="P525" i="5"/>
  <c r="S524" i="5"/>
  <c r="O524" i="5"/>
  <c r="N524" i="5"/>
  <c r="M524" i="5"/>
  <c r="L524" i="5"/>
  <c r="K524" i="5"/>
  <c r="J524" i="5"/>
  <c r="I524" i="5"/>
  <c r="H524" i="5"/>
  <c r="G524" i="5"/>
  <c r="F524" i="5"/>
  <c r="E524" i="5"/>
  <c r="D524" i="5"/>
  <c r="R522" i="5"/>
  <c r="Q522" i="5"/>
  <c r="P522" i="5"/>
  <c r="R521" i="5"/>
  <c r="Q521" i="5"/>
  <c r="P521" i="5"/>
  <c r="R520" i="5"/>
  <c r="Q520" i="5"/>
  <c r="P520" i="5"/>
  <c r="R519" i="5"/>
  <c r="Q519" i="5"/>
  <c r="P519" i="5"/>
  <c r="R518" i="5"/>
  <c r="Q518" i="5"/>
  <c r="P518" i="5"/>
  <c r="R517" i="5"/>
  <c r="Q517" i="5"/>
  <c r="P517" i="5"/>
  <c r="S516" i="5"/>
  <c r="O516" i="5"/>
  <c r="N516" i="5"/>
  <c r="M516" i="5"/>
  <c r="L516" i="5"/>
  <c r="K516" i="5"/>
  <c r="K515" i="5" s="1"/>
  <c r="J516" i="5"/>
  <c r="I516" i="5"/>
  <c r="H516" i="5"/>
  <c r="G516" i="5"/>
  <c r="F516" i="5"/>
  <c r="E516" i="5"/>
  <c r="E515" i="5" s="1"/>
  <c r="D516" i="5"/>
  <c r="R513" i="5"/>
  <c r="Q513" i="5"/>
  <c r="P513" i="5"/>
  <c r="R512" i="5"/>
  <c r="Q512" i="5"/>
  <c r="P512" i="5"/>
  <c r="R511" i="5"/>
  <c r="Q511" i="5"/>
  <c r="P511" i="5"/>
  <c r="R510" i="5"/>
  <c r="Q510" i="5"/>
  <c r="P510" i="5"/>
  <c r="R509" i="5"/>
  <c r="Q509" i="5"/>
  <c r="P509" i="5"/>
  <c r="R508" i="5"/>
  <c r="Q508" i="5"/>
  <c r="P508" i="5"/>
  <c r="R507" i="5"/>
  <c r="Q507" i="5"/>
  <c r="P507" i="5"/>
  <c r="R506" i="5"/>
  <c r="Q506" i="5"/>
  <c r="P506" i="5"/>
  <c r="S505" i="5"/>
  <c r="O505" i="5"/>
  <c r="N505" i="5"/>
  <c r="M505" i="5"/>
  <c r="L505" i="5"/>
  <c r="K505" i="5"/>
  <c r="J505" i="5"/>
  <c r="I505" i="5"/>
  <c r="H505" i="5"/>
  <c r="G505" i="5"/>
  <c r="F505" i="5"/>
  <c r="E505" i="5"/>
  <c r="D505" i="5"/>
  <c r="R503" i="5"/>
  <c r="Q503" i="5"/>
  <c r="P503" i="5"/>
  <c r="R502" i="5"/>
  <c r="Q502" i="5"/>
  <c r="P502" i="5"/>
  <c r="R501" i="5"/>
  <c r="Q501" i="5"/>
  <c r="P501" i="5"/>
  <c r="R500" i="5"/>
  <c r="Q500" i="5"/>
  <c r="P500" i="5"/>
  <c r="R499" i="5"/>
  <c r="Q499" i="5"/>
  <c r="P499" i="5"/>
  <c r="R498" i="5"/>
  <c r="Q498" i="5"/>
  <c r="P498" i="5"/>
  <c r="R497" i="5"/>
  <c r="Q497" i="5"/>
  <c r="P497" i="5"/>
  <c r="S496" i="5"/>
  <c r="O496" i="5"/>
  <c r="N496" i="5"/>
  <c r="M496" i="5"/>
  <c r="L496" i="5"/>
  <c r="K496" i="5"/>
  <c r="J496" i="5"/>
  <c r="J495" i="5" s="1"/>
  <c r="I496" i="5"/>
  <c r="H496" i="5"/>
  <c r="G496" i="5"/>
  <c r="F496" i="5"/>
  <c r="E496" i="5"/>
  <c r="D496" i="5"/>
  <c r="D495" i="5" s="1"/>
  <c r="R494" i="5"/>
  <c r="Q494" i="5"/>
  <c r="P494" i="5"/>
  <c r="R493" i="5"/>
  <c r="Q493" i="5"/>
  <c r="P493" i="5"/>
  <c r="R492" i="5"/>
  <c r="Q492" i="5"/>
  <c r="P492" i="5"/>
  <c r="S491" i="5"/>
  <c r="O491" i="5"/>
  <c r="N491" i="5"/>
  <c r="M491" i="5"/>
  <c r="L491" i="5"/>
  <c r="K491" i="5"/>
  <c r="J491" i="5"/>
  <c r="I491" i="5"/>
  <c r="H491" i="5"/>
  <c r="G491" i="5"/>
  <c r="F491" i="5"/>
  <c r="E491" i="5"/>
  <c r="D491" i="5"/>
  <c r="R490" i="5"/>
  <c r="Q490" i="5"/>
  <c r="P490" i="5"/>
  <c r="R489" i="5"/>
  <c r="Q489" i="5"/>
  <c r="P489" i="5"/>
  <c r="R488" i="5"/>
  <c r="Q488" i="5"/>
  <c r="P488" i="5"/>
  <c r="R487" i="5"/>
  <c r="Q487" i="5"/>
  <c r="P487" i="5"/>
  <c r="S486" i="5"/>
  <c r="O486" i="5"/>
  <c r="N486" i="5"/>
  <c r="M486" i="5"/>
  <c r="L486" i="5"/>
  <c r="K486" i="5"/>
  <c r="J486" i="5"/>
  <c r="I486" i="5"/>
  <c r="H486" i="5"/>
  <c r="G486" i="5"/>
  <c r="F486" i="5"/>
  <c r="E486" i="5"/>
  <c r="D486" i="5"/>
  <c r="R480" i="5"/>
  <c r="Q480" i="5"/>
  <c r="P480" i="5"/>
  <c r="R479" i="5"/>
  <c r="Q479" i="5"/>
  <c r="P479" i="5"/>
  <c r="R478" i="5"/>
  <c r="Q478" i="5"/>
  <c r="P478" i="5"/>
  <c r="R477" i="5"/>
  <c r="Q477" i="5"/>
  <c r="P477" i="5"/>
  <c r="R476" i="5"/>
  <c r="Q476" i="5"/>
  <c r="P476" i="5"/>
  <c r="R475" i="5"/>
  <c r="Q475" i="5"/>
  <c r="P475" i="5"/>
  <c r="R474" i="5"/>
  <c r="Q474" i="5"/>
  <c r="P474" i="5"/>
  <c r="S473" i="5"/>
  <c r="O473" i="5"/>
  <c r="N473" i="5"/>
  <c r="M473" i="5"/>
  <c r="L473" i="5"/>
  <c r="K473" i="5"/>
  <c r="J473" i="5"/>
  <c r="I473" i="5"/>
  <c r="H473" i="5"/>
  <c r="G473" i="5"/>
  <c r="F473" i="5"/>
  <c r="E473" i="5"/>
  <c r="D473" i="5"/>
  <c r="R472" i="5"/>
  <c r="Q472" i="5"/>
  <c r="P472" i="5"/>
  <c r="R471" i="5"/>
  <c r="Q471" i="5"/>
  <c r="P471" i="5"/>
  <c r="R470" i="5"/>
  <c r="Q470" i="5"/>
  <c r="P470" i="5"/>
  <c r="R469" i="5"/>
  <c r="Q469" i="5"/>
  <c r="P469" i="5"/>
  <c r="R468" i="5"/>
  <c r="Q468" i="5"/>
  <c r="P468" i="5"/>
  <c r="R467" i="5"/>
  <c r="Q467" i="5"/>
  <c r="P467" i="5"/>
  <c r="R466" i="5"/>
  <c r="Q466" i="5"/>
  <c r="P466" i="5"/>
  <c r="R465" i="5"/>
  <c r="Q465" i="5"/>
  <c r="P465" i="5"/>
  <c r="R464" i="5"/>
  <c r="Q464" i="5"/>
  <c r="P464" i="5"/>
  <c r="R463" i="5"/>
  <c r="Q463" i="5"/>
  <c r="P463" i="5"/>
  <c r="R462" i="5"/>
  <c r="Q462" i="5"/>
  <c r="P462" i="5"/>
  <c r="R461" i="5"/>
  <c r="Q461" i="5"/>
  <c r="P461" i="5"/>
  <c r="R460" i="5"/>
  <c r="Q460" i="5"/>
  <c r="P460" i="5"/>
  <c r="R459" i="5"/>
  <c r="Q459" i="5"/>
  <c r="P459" i="5"/>
  <c r="R458" i="5"/>
  <c r="Q458" i="5"/>
  <c r="P458" i="5"/>
  <c r="S457" i="5"/>
  <c r="S456" i="5" s="1"/>
  <c r="O457" i="5"/>
  <c r="N457" i="5"/>
  <c r="M457" i="5"/>
  <c r="L457" i="5"/>
  <c r="K457" i="5"/>
  <c r="J457" i="5"/>
  <c r="I457" i="5"/>
  <c r="H457" i="5"/>
  <c r="G457" i="5"/>
  <c r="F457" i="5"/>
  <c r="E457" i="5"/>
  <c r="D457" i="5"/>
  <c r="R455" i="5"/>
  <c r="Q455" i="5"/>
  <c r="P455" i="5"/>
  <c r="R454" i="5"/>
  <c r="Q454" i="5"/>
  <c r="P454" i="5"/>
  <c r="R453" i="5"/>
  <c r="Q453" i="5"/>
  <c r="P453" i="5"/>
  <c r="R452" i="5"/>
  <c r="Q452" i="5"/>
  <c r="P452" i="5"/>
  <c r="R451" i="5"/>
  <c r="Q451" i="5"/>
  <c r="P451" i="5"/>
  <c r="R450" i="5"/>
  <c r="Q450" i="5"/>
  <c r="P450" i="5"/>
  <c r="S449" i="5"/>
  <c r="O449" i="5"/>
  <c r="N449" i="5"/>
  <c r="M449" i="5"/>
  <c r="L449" i="5"/>
  <c r="K449" i="5"/>
  <c r="J449" i="5"/>
  <c r="I449" i="5"/>
  <c r="H449" i="5"/>
  <c r="G449" i="5"/>
  <c r="F449" i="5"/>
  <c r="E449" i="5"/>
  <c r="D449" i="5"/>
  <c r="R448" i="5"/>
  <c r="Q448" i="5"/>
  <c r="P448" i="5"/>
  <c r="R447" i="5"/>
  <c r="Q447" i="5"/>
  <c r="P447" i="5"/>
  <c r="R446" i="5"/>
  <c r="Q446" i="5"/>
  <c r="P446" i="5"/>
  <c r="R445" i="5"/>
  <c r="Q445" i="5"/>
  <c r="P445" i="5"/>
  <c r="R444" i="5"/>
  <c r="Q444" i="5"/>
  <c r="P444" i="5"/>
  <c r="R443" i="5"/>
  <c r="Q443" i="5"/>
  <c r="P443" i="5"/>
  <c r="R442" i="5"/>
  <c r="Q442" i="5"/>
  <c r="P442" i="5"/>
  <c r="R441" i="5"/>
  <c r="Q441" i="5"/>
  <c r="P441" i="5"/>
  <c r="R440" i="5"/>
  <c r="Q440" i="5"/>
  <c r="P440" i="5"/>
  <c r="R439" i="5"/>
  <c r="Q439" i="5"/>
  <c r="P439" i="5"/>
  <c r="S438" i="5"/>
  <c r="O438" i="5"/>
  <c r="N438" i="5"/>
  <c r="M438" i="5"/>
  <c r="L438" i="5"/>
  <c r="K438" i="5"/>
  <c r="J438" i="5"/>
  <c r="I438" i="5"/>
  <c r="H438" i="5"/>
  <c r="G438" i="5"/>
  <c r="F438" i="5"/>
  <c r="E438" i="5"/>
  <c r="D438" i="5"/>
  <c r="R432" i="5"/>
  <c r="Q432" i="5"/>
  <c r="P432" i="5"/>
  <c r="R431" i="5"/>
  <c r="Q431" i="5"/>
  <c r="P431" i="5"/>
  <c r="R430" i="5"/>
  <c r="Q430" i="5"/>
  <c r="P430" i="5"/>
  <c r="R429" i="5"/>
  <c r="Q429" i="5"/>
  <c r="P429" i="5"/>
  <c r="R428" i="5"/>
  <c r="Q428" i="5"/>
  <c r="P428" i="5"/>
  <c r="R427" i="5"/>
  <c r="Q427" i="5"/>
  <c r="P427" i="5"/>
  <c r="R426" i="5"/>
  <c r="Q426" i="5"/>
  <c r="P426" i="5"/>
  <c r="R425" i="5"/>
  <c r="Q425" i="5"/>
  <c r="P425" i="5"/>
  <c r="R424" i="5"/>
  <c r="Q424" i="5"/>
  <c r="P424" i="5"/>
  <c r="R423" i="5"/>
  <c r="Q423" i="5"/>
  <c r="P423" i="5"/>
  <c r="R422" i="5"/>
  <c r="Q422" i="5"/>
  <c r="P422" i="5"/>
  <c r="R421" i="5"/>
  <c r="Q421" i="5"/>
  <c r="P421" i="5"/>
  <c r="R420" i="5"/>
  <c r="Q420" i="5"/>
  <c r="P420" i="5"/>
  <c r="R419" i="5"/>
  <c r="Q419" i="5"/>
  <c r="P419" i="5"/>
  <c r="S418" i="5"/>
  <c r="O418" i="5"/>
  <c r="N418" i="5"/>
  <c r="M418" i="5"/>
  <c r="L418" i="5"/>
  <c r="K418" i="5"/>
  <c r="J418" i="5"/>
  <c r="I418" i="5"/>
  <c r="H418" i="5"/>
  <c r="G418" i="5"/>
  <c r="F418" i="5"/>
  <c r="E418" i="5"/>
  <c r="D418" i="5"/>
  <c r="R417" i="5"/>
  <c r="Q417" i="5"/>
  <c r="P417" i="5"/>
  <c r="R416" i="5"/>
  <c r="Q416" i="5"/>
  <c r="P416" i="5"/>
  <c r="R415" i="5"/>
  <c r="Q415" i="5"/>
  <c r="P415" i="5"/>
  <c r="R414" i="5"/>
  <c r="Q414" i="5"/>
  <c r="P414" i="5"/>
  <c r="R413" i="5"/>
  <c r="Q413" i="5"/>
  <c r="P413" i="5"/>
  <c r="R412" i="5"/>
  <c r="Q412" i="5"/>
  <c r="P412" i="5"/>
  <c r="S411" i="5"/>
  <c r="O411" i="5"/>
  <c r="N411" i="5"/>
  <c r="M411" i="5"/>
  <c r="L411" i="5"/>
  <c r="K411" i="5"/>
  <c r="J411" i="5"/>
  <c r="I411" i="5"/>
  <c r="H411" i="5"/>
  <c r="G411" i="5"/>
  <c r="F411" i="5"/>
  <c r="E411" i="5"/>
  <c r="D411" i="5"/>
  <c r="R410" i="5"/>
  <c r="Q410" i="5"/>
  <c r="P410" i="5"/>
  <c r="R409" i="5"/>
  <c r="Q409" i="5"/>
  <c r="P409" i="5"/>
  <c r="R408" i="5"/>
  <c r="Q408" i="5"/>
  <c r="P408" i="5"/>
  <c r="S407" i="5"/>
  <c r="O407" i="5"/>
  <c r="N407" i="5"/>
  <c r="M407" i="5"/>
  <c r="L407" i="5"/>
  <c r="K407" i="5"/>
  <c r="J407" i="5"/>
  <c r="I407" i="5"/>
  <c r="H407" i="5"/>
  <c r="G407" i="5"/>
  <c r="F407" i="5"/>
  <c r="E407" i="5"/>
  <c r="D407" i="5"/>
  <c r="R406" i="5"/>
  <c r="Q406" i="5"/>
  <c r="P406" i="5"/>
  <c r="R405" i="5"/>
  <c r="Q405" i="5"/>
  <c r="P405" i="5"/>
  <c r="R404" i="5"/>
  <c r="Q404" i="5"/>
  <c r="P404" i="5"/>
  <c r="R403" i="5"/>
  <c r="Q403" i="5"/>
  <c r="P403" i="5"/>
  <c r="R402" i="5"/>
  <c r="Q402" i="5"/>
  <c r="P402" i="5"/>
  <c r="R401" i="5"/>
  <c r="Q401" i="5"/>
  <c r="P401" i="5"/>
  <c r="R400" i="5"/>
  <c r="Q400" i="5"/>
  <c r="P400" i="5"/>
  <c r="R399" i="5"/>
  <c r="Q399" i="5"/>
  <c r="P399" i="5"/>
  <c r="S398" i="5"/>
  <c r="O398" i="5"/>
  <c r="N398" i="5"/>
  <c r="M398" i="5"/>
  <c r="L398" i="5"/>
  <c r="K398" i="5"/>
  <c r="J398" i="5"/>
  <c r="I398" i="5"/>
  <c r="H398" i="5"/>
  <c r="G398" i="5"/>
  <c r="F398" i="5"/>
  <c r="E398" i="5"/>
  <c r="D398" i="5"/>
  <c r="R397" i="5"/>
  <c r="Q397" i="5"/>
  <c r="P397" i="5"/>
  <c r="R396" i="5"/>
  <c r="Q396" i="5"/>
  <c r="P396" i="5"/>
  <c r="R395" i="5"/>
  <c r="Q395" i="5"/>
  <c r="P395" i="5"/>
  <c r="S394" i="5"/>
  <c r="O394" i="5"/>
  <c r="N394" i="5"/>
  <c r="M394" i="5"/>
  <c r="L394" i="5"/>
  <c r="K394" i="5"/>
  <c r="J394" i="5"/>
  <c r="I394" i="5"/>
  <c r="H394" i="5"/>
  <c r="G394" i="5"/>
  <c r="F394" i="5"/>
  <c r="E394" i="5"/>
  <c r="D394" i="5"/>
  <c r="M383" i="5"/>
  <c r="M382" i="5"/>
  <c r="D382" i="5"/>
  <c r="R377" i="5"/>
  <c r="Q377" i="5"/>
  <c r="P377" i="5"/>
  <c r="R376" i="5"/>
  <c r="Q376" i="5"/>
  <c r="P376" i="5"/>
  <c r="S375" i="5"/>
  <c r="O375" i="5"/>
  <c r="N375" i="5"/>
  <c r="M375" i="5"/>
  <c r="L375" i="5"/>
  <c r="K375" i="5"/>
  <c r="J375" i="5"/>
  <c r="I375" i="5"/>
  <c r="H375" i="5"/>
  <c r="G375" i="5"/>
  <c r="F375" i="5"/>
  <c r="E375" i="5"/>
  <c r="D375" i="5"/>
  <c r="R374" i="5"/>
  <c r="Q374" i="5"/>
  <c r="P374" i="5"/>
  <c r="R373" i="5"/>
  <c r="Q373" i="5"/>
  <c r="P373" i="5"/>
  <c r="R372" i="5"/>
  <c r="Q372" i="5"/>
  <c r="P372" i="5"/>
  <c r="R371" i="5"/>
  <c r="Q371" i="5"/>
  <c r="P371" i="5"/>
  <c r="R370" i="5"/>
  <c r="Q370" i="5"/>
  <c r="P370" i="5"/>
  <c r="R369" i="5"/>
  <c r="Q369" i="5"/>
  <c r="P369" i="5"/>
  <c r="R368" i="5"/>
  <c r="Q368" i="5"/>
  <c r="P368" i="5"/>
  <c r="S367" i="5"/>
  <c r="O367" i="5"/>
  <c r="N367" i="5"/>
  <c r="N366" i="5" s="1"/>
  <c r="M367" i="5"/>
  <c r="L367" i="5"/>
  <c r="K367" i="5"/>
  <c r="J367" i="5"/>
  <c r="I367" i="5"/>
  <c r="H367" i="5"/>
  <c r="H366" i="5" s="1"/>
  <c r="G367" i="5"/>
  <c r="F367" i="5"/>
  <c r="E367" i="5"/>
  <c r="D367" i="5"/>
  <c r="R365" i="5"/>
  <c r="Q365" i="5"/>
  <c r="P365" i="5"/>
  <c r="R364" i="5"/>
  <c r="Q364" i="5"/>
  <c r="P364" i="5"/>
  <c r="S363" i="5"/>
  <c r="O363" i="5"/>
  <c r="N363" i="5"/>
  <c r="M363" i="5"/>
  <c r="L363" i="5"/>
  <c r="K363" i="5"/>
  <c r="J363" i="5"/>
  <c r="I363" i="5"/>
  <c r="H363" i="5"/>
  <c r="G363" i="5"/>
  <c r="F363" i="5"/>
  <c r="E363" i="5"/>
  <c r="D363" i="5"/>
  <c r="R362" i="5"/>
  <c r="Q362" i="5"/>
  <c r="P362" i="5"/>
  <c r="R361" i="5"/>
  <c r="Q361" i="5"/>
  <c r="P361" i="5"/>
  <c r="R360" i="5"/>
  <c r="Q360" i="5"/>
  <c r="P360" i="5"/>
  <c r="R359" i="5"/>
  <c r="Q359" i="5"/>
  <c r="P359" i="5"/>
  <c r="S358" i="5"/>
  <c r="O358" i="5"/>
  <c r="N358" i="5"/>
  <c r="M358" i="5"/>
  <c r="L358" i="5"/>
  <c r="K358" i="5"/>
  <c r="J358" i="5"/>
  <c r="I358" i="5"/>
  <c r="H358" i="5"/>
  <c r="G358" i="5"/>
  <c r="F358" i="5"/>
  <c r="E358" i="5"/>
  <c r="D358" i="5"/>
  <c r="R356" i="5"/>
  <c r="Q356" i="5"/>
  <c r="P356" i="5"/>
  <c r="R355" i="5"/>
  <c r="Q355" i="5"/>
  <c r="P355" i="5"/>
  <c r="R354" i="5"/>
  <c r="Q354" i="5"/>
  <c r="P354" i="5"/>
  <c r="R353" i="5"/>
  <c r="Q353" i="5"/>
  <c r="P353" i="5"/>
  <c r="R352" i="5"/>
  <c r="Q352" i="5"/>
  <c r="P352" i="5"/>
  <c r="R351" i="5"/>
  <c r="Q351" i="5"/>
  <c r="P351" i="5"/>
  <c r="S350" i="5"/>
  <c r="O350" i="5"/>
  <c r="N350" i="5"/>
  <c r="M350" i="5"/>
  <c r="L350" i="5"/>
  <c r="K350" i="5"/>
  <c r="J350" i="5"/>
  <c r="I350" i="5"/>
  <c r="H350" i="5"/>
  <c r="G350" i="5"/>
  <c r="F350" i="5"/>
  <c r="E350" i="5"/>
  <c r="D350" i="5"/>
  <c r="R349" i="5"/>
  <c r="Q349" i="5"/>
  <c r="P349" i="5"/>
  <c r="R348" i="5"/>
  <c r="Q348" i="5"/>
  <c r="P348" i="5"/>
  <c r="R347" i="5"/>
  <c r="Q347" i="5"/>
  <c r="P347" i="5"/>
  <c r="R346" i="5"/>
  <c r="Q346" i="5"/>
  <c r="P346" i="5"/>
  <c r="R345" i="5"/>
  <c r="Q345" i="5"/>
  <c r="P345" i="5"/>
  <c r="R344" i="5"/>
  <c r="Q344" i="5"/>
  <c r="P344" i="5"/>
  <c r="R343" i="5"/>
  <c r="Q343" i="5"/>
  <c r="P343" i="5"/>
  <c r="R342" i="5"/>
  <c r="Q342" i="5"/>
  <c r="P342" i="5"/>
  <c r="S341" i="5"/>
  <c r="O341" i="5"/>
  <c r="N341" i="5"/>
  <c r="M341" i="5"/>
  <c r="L341" i="5"/>
  <c r="K341" i="5"/>
  <c r="J341" i="5"/>
  <c r="I341" i="5"/>
  <c r="H341" i="5"/>
  <c r="G341" i="5"/>
  <c r="F341" i="5"/>
  <c r="E341" i="5"/>
  <c r="D341" i="5"/>
  <c r="R335" i="5"/>
  <c r="Q335" i="5"/>
  <c r="P335" i="5"/>
  <c r="R334" i="5"/>
  <c r="Q334" i="5"/>
  <c r="P334" i="5"/>
  <c r="R333" i="5"/>
  <c r="Q333" i="5"/>
  <c r="P333" i="5"/>
  <c r="S332" i="5"/>
  <c r="O332" i="5"/>
  <c r="N332" i="5"/>
  <c r="M332" i="5"/>
  <c r="L332" i="5"/>
  <c r="K332" i="5"/>
  <c r="J332" i="5"/>
  <c r="I332" i="5"/>
  <c r="H332" i="5"/>
  <c r="G332" i="5"/>
  <c r="F332" i="5"/>
  <c r="E332" i="5"/>
  <c r="D332" i="5"/>
  <c r="R330" i="5"/>
  <c r="Q330" i="5"/>
  <c r="P330" i="5"/>
  <c r="R329" i="5"/>
  <c r="Q329" i="5"/>
  <c r="P329" i="5"/>
  <c r="R328" i="5"/>
  <c r="Q328" i="5"/>
  <c r="P328" i="5"/>
  <c r="R327" i="5"/>
  <c r="Q327" i="5"/>
  <c r="P327" i="5"/>
  <c r="R326" i="5"/>
  <c r="Q326" i="5"/>
  <c r="P326" i="5"/>
  <c r="R325" i="5"/>
  <c r="Q325" i="5"/>
  <c r="P325" i="5"/>
  <c r="S324" i="5"/>
  <c r="O324" i="5"/>
  <c r="N324" i="5"/>
  <c r="M324" i="5"/>
  <c r="L324" i="5"/>
  <c r="K324" i="5"/>
  <c r="J324" i="5"/>
  <c r="I324" i="5"/>
  <c r="H324" i="5"/>
  <c r="G324" i="5"/>
  <c r="F324" i="5"/>
  <c r="E324" i="5"/>
  <c r="D324" i="5"/>
  <c r="R321" i="5"/>
  <c r="Q321" i="5"/>
  <c r="P321" i="5"/>
  <c r="R320" i="5"/>
  <c r="Q320" i="5"/>
  <c r="P320" i="5"/>
  <c r="R319" i="5"/>
  <c r="Q319" i="5"/>
  <c r="P319" i="5"/>
  <c r="R318" i="5"/>
  <c r="Q318" i="5"/>
  <c r="P318" i="5"/>
  <c r="R317" i="5"/>
  <c r="Q317" i="5"/>
  <c r="P317" i="5"/>
  <c r="R316" i="5"/>
  <c r="Q316" i="5"/>
  <c r="P316" i="5"/>
  <c r="R315" i="5"/>
  <c r="Q315" i="5"/>
  <c r="P315" i="5"/>
  <c r="R314" i="5"/>
  <c r="Q314" i="5"/>
  <c r="P314" i="5"/>
  <c r="S313" i="5"/>
  <c r="O313" i="5"/>
  <c r="N313" i="5"/>
  <c r="M313" i="5"/>
  <c r="L313" i="5"/>
  <c r="K313" i="5"/>
  <c r="J313" i="5"/>
  <c r="I313" i="5"/>
  <c r="H313" i="5"/>
  <c r="G313" i="5"/>
  <c r="F313" i="5"/>
  <c r="E313" i="5"/>
  <c r="D313" i="5"/>
  <c r="R311" i="5"/>
  <c r="Q311" i="5"/>
  <c r="P311" i="5"/>
  <c r="R310" i="5"/>
  <c r="Q310" i="5"/>
  <c r="P310" i="5"/>
  <c r="R309" i="5"/>
  <c r="Q309" i="5"/>
  <c r="P309" i="5"/>
  <c r="R308" i="5"/>
  <c r="Q308" i="5"/>
  <c r="P308" i="5"/>
  <c r="R307" i="5"/>
  <c r="Q307" i="5"/>
  <c r="P307" i="5"/>
  <c r="R306" i="5"/>
  <c r="Q306" i="5"/>
  <c r="P306" i="5"/>
  <c r="R305" i="5"/>
  <c r="Q305" i="5"/>
  <c r="P305" i="5"/>
  <c r="S304" i="5"/>
  <c r="O304" i="5"/>
  <c r="N304" i="5"/>
  <c r="M304" i="5"/>
  <c r="L304" i="5"/>
  <c r="K304" i="5"/>
  <c r="J304" i="5"/>
  <c r="J303" i="5" s="1"/>
  <c r="I304" i="5"/>
  <c r="H304" i="5"/>
  <c r="G304" i="5"/>
  <c r="F304" i="5"/>
  <c r="E304" i="5"/>
  <c r="D304" i="5"/>
  <c r="D303" i="5" s="1"/>
  <c r="R302" i="5"/>
  <c r="Q302" i="5"/>
  <c r="P302" i="5"/>
  <c r="R301" i="5"/>
  <c r="Q301" i="5"/>
  <c r="P301" i="5"/>
  <c r="R300" i="5"/>
  <c r="Q300" i="5"/>
  <c r="P300" i="5"/>
  <c r="S299" i="5"/>
  <c r="O299" i="5"/>
  <c r="N299" i="5"/>
  <c r="M299" i="5"/>
  <c r="L299" i="5"/>
  <c r="K299" i="5"/>
  <c r="J299" i="5"/>
  <c r="I299" i="5"/>
  <c r="H299" i="5"/>
  <c r="G299" i="5"/>
  <c r="F299" i="5"/>
  <c r="E299" i="5"/>
  <c r="D299" i="5"/>
  <c r="R298" i="5"/>
  <c r="Q298" i="5"/>
  <c r="P298" i="5"/>
  <c r="R297" i="5"/>
  <c r="Q297" i="5"/>
  <c r="P297" i="5"/>
  <c r="R296" i="5"/>
  <c r="Q296" i="5"/>
  <c r="P296" i="5"/>
  <c r="R295" i="5"/>
  <c r="Q295" i="5"/>
  <c r="P295" i="5"/>
  <c r="S294" i="5"/>
  <c r="O294" i="5"/>
  <c r="N294" i="5"/>
  <c r="M294" i="5"/>
  <c r="L294" i="5"/>
  <c r="K294" i="5"/>
  <c r="J294" i="5"/>
  <c r="I294" i="5"/>
  <c r="H294" i="5"/>
  <c r="G294" i="5"/>
  <c r="F294" i="5"/>
  <c r="E294" i="5"/>
  <c r="D294" i="5"/>
  <c r="R288" i="5"/>
  <c r="Q288" i="5"/>
  <c r="P288" i="5"/>
  <c r="R287" i="5"/>
  <c r="Q287" i="5"/>
  <c r="P287" i="5"/>
  <c r="R286" i="5"/>
  <c r="Q286" i="5"/>
  <c r="P286" i="5"/>
  <c r="R285" i="5"/>
  <c r="Q285" i="5"/>
  <c r="P285" i="5"/>
  <c r="R284" i="5"/>
  <c r="Q284" i="5"/>
  <c r="P284" i="5"/>
  <c r="R283" i="5"/>
  <c r="Q283" i="5"/>
  <c r="P283" i="5"/>
  <c r="R282" i="5"/>
  <c r="Q282" i="5"/>
  <c r="P282" i="5"/>
  <c r="S281" i="5"/>
  <c r="O281" i="5"/>
  <c r="N281" i="5"/>
  <c r="M281" i="5"/>
  <c r="L281" i="5"/>
  <c r="K281" i="5"/>
  <c r="J281" i="5"/>
  <c r="I281" i="5"/>
  <c r="H281" i="5"/>
  <c r="G281" i="5"/>
  <c r="F281" i="5"/>
  <c r="E281" i="5"/>
  <c r="D281" i="5"/>
  <c r="R280" i="5"/>
  <c r="Q280" i="5"/>
  <c r="P280" i="5"/>
  <c r="R279" i="5"/>
  <c r="Q279" i="5"/>
  <c r="P279" i="5"/>
  <c r="R278" i="5"/>
  <c r="Q278" i="5"/>
  <c r="P278" i="5"/>
  <c r="R277" i="5"/>
  <c r="Q277" i="5"/>
  <c r="P277" i="5"/>
  <c r="R276" i="5"/>
  <c r="Q276" i="5"/>
  <c r="P276" i="5"/>
  <c r="R275" i="5"/>
  <c r="Q275" i="5"/>
  <c r="P275" i="5"/>
  <c r="R274" i="5"/>
  <c r="Q274" i="5"/>
  <c r="P274" i="5"/>
  <c r="R273" i="5"/>
  <c r="Q273" i="5"/>
  <c r="P273" i="5"/>
  <c r="R272" i="5"/>
  <c r="Q272" i="5"/>
  <c r="P272" i="5"/>
  <c r="R271" i="5"/>
  <c r="Q271" i="5"/>
  <c r="P271" i="5"/>
  <c r="R270" i="5"/>
  <c r="Q270" i="5"/>
  <c r="P270" i="5"/>
  <c r="R269" i="5"/>
  <c r="Q269" i="5"/>
  <c r="P269" i="5"/>
  <c r="R268" i="5"/>
  <c r="Q268" i="5"/>
  <c r="P268" i="5"/>
  <c r="R267" i="5"/>
  <c r="Q267" i="5"/>
  <c r="P267" i="5"/>
  <c r="R266" i="5"/>
  <c r="Q266" i="5"/>
  <c r="P266" i="5"/>
  <c r="S265" i="5"/>
  <c r="O265" i="5"/>
  <c r="N265" i="5"/>
  <c r="M265" i="5"/>
  <c r="L265" i="5"/>
  <c r="K265" i="5"/>
  <c r="J265" i="5"/>
  <c r="I265" i="5"/>
  <c r="H265" i="5"/>
  <c r="G265" i="5"/>
  <c r="F265" i="5"/>
  <c r="E265" i="5"/>
  <c r="D265" i="5"/>
  <c r="R263" i="5"/>
  <c r="Q263" i="5"/>
  <c r="P263" i="5"/>
  <c r="R262" i="5"/>
  <c r="Q262" i="5"/>
  <c r="P262" i="5"/>
  <c r="R261" i="5"/>
  <c r="Q261" i="5"/>
  <c r="P261" i="5"/>
  <c r="R260" i="5"/>
  <c r="Q260" i="5"/>
  <c r="P260" i="5"/>
  <c r="R259" i="5"/>
  <c r="Q259" i="5"/>
  <c r="P259" i="5"/>
  <c r="R258" i="5"/>
  <c r="Q258" i="5"/>
  <c r="P258" i="5"/>
  <c r="S257" i="5"/>
  <c r="O257" i="5"/>
  <c r="N257" i="5"/>
  <c r="M257" i="5"/>
  <c r="L257" i="5"/>
  <c r="K257" i="5"/>
  <c r="J257" i="5"/>
  <c r="I257" i="5"/>
  <c r="H257" i="5"/>
  <c r="G257" i="5"/>
  <c r="F257" i="5"/>
  <c r="E257" i="5"/>
  <c r="D257" i="5"/>
  <c r="R256" i="5"/>
  <c r="Q256" i="5"/>
  <c r="P256" i="5"/>
  <c r="R255" i="5"/>
  <c r="Q255" i="5"/>
  <c r="P255" i="5"/>
  <c r="R254" i="5"/>
  <c r="Q254" i="5"/>
  <c r="P254" i="5"/>
  <c r="R253" i="5"/>
  <c r="Q253" i="5"/>
  <c r="P253" i="5"/>
  <c r="R252" i="5"/>
  <c r="Q252" i="5"/>
  <c r="P252" i="5"/>
  <c r="R251" i="5"/>
  <c r="Q251" i="5"/>
  <c r="P251" i="5"/>
  <c r="R250" i="5"/>
  <c r="Q250" i="5"/>
  <c r="P250" i="5"/>
  <c r="R249" i="5"/>
  <c r="Q249" i="5"/>
  <c r="P249" i="5"/>
  <c r="R248" i="5"/>
  <c r="Q248" i="5"/>
  <c r="P248" i="5"/>
  <c r="R247" i="5"/>
  <c r="Q247" i="5"/>
  <c r="P247" i="5"/>
  <c r="S246" i="5"/>
  <c r="O246" i="5"/>
  <c r="N246" i="5"/>
  <c r="M246" i="5"/>
  <c r="L246" i="5"/>
  <c r="K246" i="5"/>
  <c r="J246" i="5"/>
  <c r="I246" i="5"/>
  <c r="H246" i="5"/>
  <c r="G246" i="5"/>
  <c r="F246" i="5"/>
  <c r="E246" i="5"/>
  <c r="D246" i="5"/>
  <c r="R240" i="5"/>
  <c r="Q240" i="5"/>
  <c r="P240" i="5"/>
  <c r="R239" i="5"/>
  <c r="Q239" i="5"/>
  <c r="P239" i="5"/>
  <c r="R238" i="5"/>
  <c r="Q238" i="5"/>
  <c r="P238" i="5"/>
  <c r="R237" i="5"/>
  <c r="Q237" i="5"/>
  <c r="P237" i="5"/>
  <c r="R236" i="5"/>
  <c r="Q236" i="5"/>
  <c r="P236" i="5"/>
  <c r="R235" i="5"/>
  <c r="Q235" i="5"/>
  <c r="P235" i="5"/>
  <c r="R234" i="5"/>
  <c r="Q234" i="5"/>
  <c r="P234" i="5"/>
  <c r="R233" i="5"/>
  <c r="Q233" i="5"/>
  <c r="P233" i="5"/>
  <c r="R232" i="5"/>
  <c r="Q232" i="5"/>
  <c r="P232" i="5"/>
  <c r="R231" i="5"/>
  <c r="Q231" i="5"/>
  <c r="P231" i="5"/>
  <c r="R230" i="5"/>
  <c r="Q230" i="5"/>
  <c r="P230" i="5"/>
  <c r="R229" i="5"/>
  <c r="Q229" i="5"/>
  <c r="P229" i="5"/>
  <c r="R228" i="5"/>
  <c r="Q228" i="5"/>
  <c r="P228" i="5"/>
  <c r="R227" i="5"/>
  <c r="Q227" i="5"/>
  <c r="P227" i="5"/>
  <c r="S226" i="5"/>
  <c r="O226" i="5"/>
  <c r="N226" i="5"/>
  <c r="M226" i="5"/>
  <c r="L226" i="5"/>
  <c r="K226" i="5"/>
  <c r="J226" i="5"/>
  <c r="I226" i="5"/>
  <c r="H226" i="5"/>
  <c r="G226" i="5"/>
  <c r="F226" i="5"/>
  <c r="E226" i="5"/>
  <c r="D226" i="5"/>
  <c r="R225" i="5"/>
  <c r="Q225" i="5"/>
  <c r="P225" i="5"/>
  <c r="R224" i="5"/>
  <c r="Q224" i="5"/>
  <c r="P224" i="5"/>
  <c r="R223" i="5"/>
  <c r="Q223" i="5"/>
  <c r="P223" i="5"/>
  <c r="R222" i="5"/>
  <c r="Q222" i="5"/>
  <c r="P222" i="5"/>
  <c r="R221" i="5"/>
  <c r="Q221" i="5"/>
  <c r="P221" i="5"/>
  <c r="R220" i="5"/>
  <c r="Q220" i="5"/>
  <c r="P220" i="5"/>
  <c r="S219" i="5"/>
  <c r="O219" i="5"/>
  <c r="N219" i="5"/>
  <c r="M219" i="5"/>
  <c r="L219" i="5"/>
  <c r="K219" i="5"/>
  <c r="J219" i="5"/>
  <c r="I219" i="5"/>
  <c r="H219" i="5"/>
  <c r="G219" i="5"/>
  <c r="F219" i="5"/>
  <c r="E219" i="5"/>
  <c r="D219" i="5"/>
  <c r="R218" i="5"/>
  <c r="Q218" i="5"/>
  <c r="P218" i="5"/>
  <c r="R217" i="5"/>
  <c r="Q217" i="5"/>
  <c r="P217" i="5"/>
  <c r="R216" i="5"/>
  <c r="Q216" i="5"/>
  <c r="P216" i="5"/>
  <c r="S215" i="5"/>
  <c r="O215" i="5"/>
  <c r="N215" i="5"/>
  <c r="M215" i="5"/>
  <c r="L215" i="5"/>
  <c r="K215" i="5"/>
  <c r="J215" i="5"/>
  <c r="I215" i="5"/>
  <c r="H215" i="5"/>
  <c r="G215" i="5"/>
  <c r="F215" i="5"/>
  <c r="E215" i="5"/>
  <c r="D215" i="5"/>
  <c r="R214" i="5"/>
  <c r="Q214" i="5"/>
  <c r="P214" i="5"/>
  <c r="R213" i="5"/>
  <c r="Q213" i="5"/>
  <c r="P213" i="5"/>
  <c r="R212" i="5"/>
  <c r="Q212" i="5"/>
  <c r="P212" i="5"/>
  <c r="R211" i="5"/>
  <c r="Q211" i="5"/>
  <c r="P211" i="5"/>
  <c r="R210" i="5"/>
  <c r="Q210" i="5"/>
  <c r="P210" i="5"/>
  <c r="R209" i="5"/>
  <c r="Q209" i="5"/>
  <c r="P209" i="5"/>
  <c r="R208" i="5"/>
  <c r="Q208" i="5"/>
  <c r="P208" i="5"/>
  <c r="R207" i="5"/>
  <c r="Q207" i="5"/>
  <c r="P207" i="5"/>
  <c r="S206" i="5"/>
  <c r="O206" i="5"/>
  <c r="N206" i="5"/>
  <c r="M206" i="5"/>
  <c r="L206" i="5"/>
  <c r="K206" i="5"/>
  <c r="J206" i="5"/>
  <c r="I206" i="5"/>
  <c r="H206" i="5"/>
  <c r="G206" i="5"/>
  <c r="F206" i="5"/>
  <c r="E206" i="5"/>
  <c r="D206" i="5"/>
  <c r="R205" i="5"/>
  <c r="Q205" i="5"/>
  <c r="P205" i="5"/>
  <c r="R204" i="5"/>
  <c r="Q204" i="5"/>
  <c r="P204" i="5"/>
  <c r="R203" i="5"/>
  <c r="Q203" i="5"/>
  <c r="P203" i="5"/>
  <c r="S202" i="5"/>
  <c r="O202" i="5"/>
  <c r="N202" i="5"/>
  <c r="M202" i="5"/>
  <c r="L202" i="5"/>
  <c r="K202" i="5"/>
  <c r="J202" i="5"/>
  <c r="I202" i="5"/>
  <c r="H202" i="5"/>
  <c r="G202" i="5"/>
  <c r="F202" i="5"/>
  <c r="E202" i="5"/>
  <c r="D202" i="5"/>
  <c r="R106" i="5"/>
  <c r="Q106" i="5"/>
  <c r="P106" i="5"/>
  <c r="R105" i="5"/>
  <c r="Q105" i="5"/>
  <c r="P105" i="5"/>
  <c r="R104" i="5"/>
  <c r="Q104" i="5"/>
  <c r="P104" i="5"/>
  <c r="R103" i="5"/>
  <c r="Q103" i="5"/>
  <c r="P103" i="5"/>
  <c r="S102" i="5"/>
  <c r="O102" i="5"/>
  <c r="O186" i="5" s="1"/>
  <c r="N102" i="5"/>
  <c r="N186" i="5" s="1"/>
  <c r="M102" i="5"/>
  <c r="L102" i="5"/>
  <c r="K102" i="5"/>
  <c r="K186" i="5" s="1"/>
  <c r="J102" i="5"/>
  <c r="I102" i="5"/>
  <c r="I186" i="5" s="1"/>
  <c r="H102" i="5"/>
  <c r="H186" i="5" s="1"/>
  <c r="G102" i="5"/>
  <c r="F102" i="5"/>
  <c r="E102" i="5"/>
  <c r="E186" i="5" s="1"/>
  <c r="D102" i="5"/>
  <c r="N175" i="4"/>
  <c r="H175" i="4"/>
  <c r="E175" i="4"/>
  <c r="S170" i="4"/>
  <c r="S168" i="4" s="1"/>
  <c r="R170" i="4"/>
  <c r="Q170" i="4"/>
  <c r="S169" i="4"/>
  <c r="R169" i="4"/>
  <c r="Q169" i="4"/>
  <c r="T168" i="4"/>
  <c r="P168" i="4"/>
  <c r="O168" i="4"/>
  <c r="N168" i="4"/>
  <c r="M168" i="4"/>
  <c r="L168" i="4"/>
  <c r="K168" i="4"/>
  <c r="J168" i="4"/>
  <c r="I168" i="4"/>
  <c r="H168" i="4"/>
  <c r="G168" i="4"/>
  <c r="F168" i="4"/>
  <c r="E168" i="4"/>
  <c r="S167" i="4"/>
  <c r="R167" i="4"/>
  <c r="Q167" i="4"/>
  <c r="S166" i="4"/>
  <c r="R166" i="4"/>
  <c r="Q166" i="4"/>
  <c r="S165" i="4"/>
  <c r="R165" i="4"/>
  <c r="Q165" i="4"/>
  <c r="S164" i="4"/>
  <c r="R164" i="4"/>
  <c r="Q164" i="4"/>
  <c r="S163" i="4"/>
  <c r="S161" i="4" s="1"/>
  <c r="R163" i="4"/>
  <c r="Q163" i="4"/>
  <c r="S162" i="4"/>
  <c r="R162" i="4"/>
  <c r="Q162" i="4"/>
  <c r="T161" i="4"/>
  <c r="P161" i="4"/>
  <c r="O161" i="4"/>
  <c r="N161" i="4"/>
  <c r="M161" i="4"/>
  <c r="M160" i="4" s="1"/>
  <c r="L161" i="4"/>
  <c r="K161" i="4"/>
  <c r="K160" i="4" s="1"/>
  <c r="J161" i="4"/>
  <c r="I161" i="4"/>
  <c r="I160" i="4" s="1"/>
  <c r="H161" i="4"/>
  <c r="G161" i="4"/>
  <c r="G160" i="4" s="1"/>
  <c r="F161" i="4"/>
  <c r="E161" i="4"/>
  <c r="P160" i="4"/>
  <c r="O160" i="4"/>
  <c r="J160" i="4"/>
  <c r="E160" i="4"/>
  <c r="S159" i="4"/>
  <c r="R159" i="4"/>
  <c r="Q159" i="4"/>
  <c r="S158" i="4"/>
  <c r="R158" i="4"/>
  <c r="Q158" i="4"/>
  <c r="T157" i="4"/>
  <c r="P157" i="4"/>
  <c r="O157" i="4"/>
  <c r="N157" i="4"/>
  <c r="M157" i="4"/>
  <c r="L157" i="4"/>
  <c r="L151" i="4" s="1"/>
  <c r="K157" i="4"/>
  <c r="J157" i="4"/>
  <c r="I157" i="4"/>
  <c r="I151" i="4" s="1"/>
  <c r="H157" i="4"/>
  <c r="G157" i="4"/>
  <c r="F157" i="4"/>
  <c r="F151" i="4" s="1"/>
  <c r="E157" i="4"/>
  <c r="S156" i="4"/>
  <c r="R156" i="4"/>
  <c r="Q156" i="4"/>
  <c r="S155" i="4"/>
  <c r="R155" i="4"/>
  <c r="Q155" i="4"/>
  <c r="S154" i="4"/>
  <c r="R154" i="4"/>
  <c r="Q154" i="4"/>
  <c r="Q152" i="4" s="1"/>
  <c r="S153" i="4"/>
  <c r="R153" i="4"/>
  <c r="Q153" i="4"/>
  <c r="T152" i="4"/>
  <c r="T151" i="4" s="1"/>
  <c r="P152" i="4"/>
  <c r="O152" i="4"/>
  <c r="N152" i="4"/>
  <c r="N151" i="4" s="1"/>
  <c r="M152" i="4"/>
  <c r="M151" i="4" s="1"/>
  <c r="L152" i="4"/>
  <c r="K152" i="4"/>
  <c r="K151" i="4" s="1"/>
  <c r="J152" i="4"/>
  <c r="J151" i="4" s="1"/>
  <c r="I152" i="4"/>
  <c r="H152" i="4"/>
  <c r="H151" i="4" s="1"/>
  <c r="G152" i="4"/>
  <c r="G151" i="4" s="1"/>
  <c r="F152" i="4"/>
  <c r="E152" i="4"/>
  <c r="E151" i="4" s="1"/>
  <c r="P151" i="4"/>
  <c r="S150" i="4"/>
  <c r="R150" i="4"/>
  <c r="Q150" i="4"/>
  <c r="S149" i="4"/>
  <c r="R149" i="4"/>
  <c r="Q149" i="4"/>
  <c r="S148" i="4"/>
  <c r="R148" i="4"/>
  <c r="Q148" i="4"/>
  <c r="S147" i="4"/>
  <c r="R147" i="4"/>
  <c r="Q147" i="4"/>
  <c r="S146" i="4"/>
  <c r="R146" i="4"/>
  <c r="Q146" i="4"/>
  <c r="S145" i="4"/>
  <c r="R145" i="4"/>
  <c r="Q145" i="4"/>
  <c r="Q144" i="4" s="1"/>
  <c r="T144" i="4"/>
  <c r="P144" i="4"/>
  <c r="P134" i="4" s="1"/>
  <c r="O144" i="4"/>
  <c r="N144" i="4"/>
  <c r="M144" i="4"/>
  <c r="L144" i="4"/>
  <c r="K144" i="4"/>
  <c r="J144" i="4"/>
  <c r="J134" i="4" s="1"/>
  <c r="I144" i="4"/>
  <c r="H144" i="4"/>
  <c r="G144" i="4"/>
  <c r="F144" i="4"/>
  <c r="E144" i="4"/>
  <c r="S143" i="4"/>
  <c r="R143" i="4"/>
  <c r="Q143" i="4"/>
  <c r="S142" i="4"/>
  <c r="R142" i="4"/>
  <c r="Q142" i="4"/>
  <c r="S141" i="4"/>
  <c r="R141" i="4"/>
  <c r="Q141" i="4"/>
  <c r="S140" i="4"/>
  <c r="R140" i="4"/>
  <c r="Q140" i="4"/>
  <c r="S139" i="4"/>
  <c r="R139" i="4"/>
  <c r="Q139" i="4"/>
  <c r="S138" i="4"/>
  <c r="R138" i="4"/>
  <c r="Q138" i="4"/>
  <c r="S137" i="4"/>
  <c r="S135" i="4" s="1"/>
  <c r="R137" i="4"/>
  <c r="Q137" i="4"/>
  <c r="S136" i="4"/>
  <c r="R136" i="4"/>
  <c r="Q136" i="4"/>
  <c r="T135" i="4"/>
  <c r="T134" i="4" s="1"/>
  <c r="P135" i="4"/>
  <c r="O135" i="4"/>
  <c r="O134" i="4" s="1"/>
  <c r="N135" i="4"/>
  <c r="M135" i="4"/>
  <c r="L135" i="4"/>
  <c r="L134" i="4" s="1"/>
  <c r="K135" i="4"/>
  <c r="J135" i="4"/>
  <c r="I135" i="4"/>
  <c r="I134" i="4" s="1"/>
  <c r="H135" i="4"/>
  <c r="G135" i="4"/>
  <c r="F135" i="4"/>
  <c r="F134" i="4" s="1"/>
  <c r="E135" i="4"/>
  <c r="E134" i="4" s="1"/>
  <c r="S133" i="4"/>
  <c r="R133" i="4"/>
  <c r="Q133" i="4"/>
  <c r="S132" i="4"/>
  <c r="R132" i="4"/>
  <c r="Q132" i="4"/>
  <c r="S131" i="4"/>
  <c r="R131" i="4"/>
  <c r="Q131" i="4"/>
  <c r="S130" i="4"/>
  <c r="R130" i="4"/>
  <c r="Q130" i="4"/>
  <c r="S129" i="4"/>
  <c r="R129" i="4"/>
  <c r="Q129" i="4"/>
  <c r="T128" i="4"/>
  <c r="P128" i="4"/>
  <c r="O128" i="4"/>
  <c r="N128" i="4"/>
  <c r="M128" i="4"/>
  <c r="L128" i="4"/>
  <c r="L117" i="4" s="1"/>
  <c r="K128" i="4"/>
  <c r="J128" i="4"/>
  <c r="I128" i="4"/>
  <c r="H128" i="4"/>
  <c r="G128" i="4"/>
  <c r="F128" i="4"/>
  <c r="E128" i="4"/>
  <c r="S127" i="4"/>
  <c r="R127" i="4"/>
  <c r="Q127" i="4"/>
  <c r="S126" i="4"/>
  <c r="R126" i="4"/>
  <c r="Q126" i="4"/>
  <c r="S125" i="4"/>
  <c r="R125" i="4"/>
  <c r="Q125" i="4"/>
  <c r="S124" i="4"/>
  <c r="R124" i="4"/>
  <c r="Q124" i="4"/>
  <c r="S123" i="4"/>
  <c r="R123" i="4"/>
  <c r="Q123" i="4"/>
  <c r="S122" i="4"/>
  <c r="R122" i="4"/>
  <c r="Q122" i="4"/>
  <c r="S121" i="4"/>
  <c r="R121" i="4"/>
  <c r="Q121" i="4"/>
  <c r="S120" i="4"/>
  <c r="R120" i="4"/>
  <c r="Q120" i="4"/>
  <c r="S119" i="4"/>
  <c r="R119" i="4"/>
  <c r="Q119" i="4"/>
  <c r="T118" i="4"/>
  <c r="S118" i="4"/>
  <c r="P118" i="4"/>
  <c r="O118" i="4"/>
  <c r="N118" i="4"/>
  <c r="N117" i="4" s="1"/>
  <c r="M118" i="4"/>
  <c r="L118" i="4"/>
  <c r="K118" i="4"/>
  <c r="J118" i="4"/>
  <c r="I118" i="4"/>
  <c r="I117" i="4" s="1"/>
  <c r="H118" i="4"/>
  <c r="H117" i="4" s="1"/>
  <c r="G118" i="4"/>
  <c r="F118" i="4"/>
  <c r="E118" i="4"/>
  <c r="E117" i="4" s="1"/>
  <c r="O117" i="4"/>
  <c r="S112" i="4"/>
  <c r="R112" i="4"/>
  <c r="Q112" i="4"/>
  <c r="S111" i="4"/>
  <c r="R111" i="4"/>
  <c r="Q111" i="4"/>
  <c r="S110" i="4"/>
  <c r="R110" i="4"/>
  <c r="Q110" i="4"/>
  <c r="S109" i="4"/>
  <c r="R109" i="4"/>
  <c r="Q109" i="4"/>
  <c r="S108" i="4"/>
  <c r="R108" i="4"/>
  <c r="Q108" i="4"/>
  <c r="S107" i="4"/>
  <c r="R107" i="4"/>
  <c r="Q107" i="4"/>
  <c r="Q105" i="4" s="1"/>
  <c r="S106" i="4"/>
  <c r="R106" i="4"/>
  <c r="Q106" i="4"/>
  <c r="T105" i="4"/>
  <c r="P105" i="4"/>
  <c r="P96" i="4" s="1"/>
  <c r="O105" i="4"/>
  <c r="N105" i="4"/>
  <c r="M105" i="4"/>
  <c r="L105" i="4"/>
  <c r="K105" i="4"/>
  <c r="J105" i="4"/>
  <c r="I105" i="4"/>
  <c r="H105" i="4"/>
  <c r="G105" i="4"/>
  <c r="F105" i="4"/>
  <c r="E105" i="4"/>
  <c r="S104" i="4"/>
  <c r="R104" i="4"/>
  <c r="Q104" i="4"/>
  <c r="S103" i="4"/>
  <c r="R103" i="4"/>
  <c r="Q103" i="4"/>
  <c r="S102" i="4"/>
  <c r="R102" i="4"/>
  <c r="Q102" i="4"/>
  <c r="S101" i="4"/>
  <c r="R101" i="4"/>
  <c r="Q101" i="4"/>
  <c r="S100" i="4"/>
  <c r="R100" i="4"/>
  <c r="Q100" i="4"/>
  <c r="S99" i="4"/>
  <c r="R99" i="4"/>
  <c r="Q99" i="4"/>
  <c r="S98" i="4"/>
  <c r="R98" i="4"/>
  <c r="Q98" i="4"/>
  <c r="T97" i="4"/>
  <c r="P97" i="4"/>
  <c r="O97" i="4"/>
  <c r="N97" i="4"/>
  <c r="N96" i="4" s="1"/>
  <c r="M97" i="4"/>
  <c r="M96" i="4" s="1"/>
  <c r="L97" i="4"/>
  <c r="K97" i="4"/>
  <c r="J97" i="4"/>
  <c r="I97" i="4"/>
  <c r="H97" i="4"/>
  <c r="H96" i="4" s="1"/>
  <c r="G97" i="4"/>
  <c r="G96" i="4" s="1"/>
  <c r="F97" i="4"/>
  <c r="E97" i="4"/>
  <c r="K96" i="4"/>
  <c r="F96" i="4"/>
  <c r="S95" i="4"/>
  <c r="R95" i="4"/>
  <c r="Q95" i="4"/>
  <c r="S94" i="4"/>
  <c r="R94" i="4"/>
  <c r="Q94" i="4"/>
  <c r="S93" i="4"/>
  <c r="S92" i="4" s="1"/>
  <c r="R93" i="4"/>
  <c r="Q93" i="4"/>
  <c r="T92" i="4"/>
  <c r="P92" i="4"/>
  <c r="O92" i="4"/>
  <c r="O86" i="4" s="1"/>
  <c r="N92" i="4"/>
  <c r="N86" i="4" s="1"/>
  <c r="M92" i="4"/>
  <c r="L92" i="4"/>
  <c r="L86" i="4" s="1"/>
  <c r="K92" i="4"/>
  <c r="J92" i="4"/>
  <c r="I92" i="4"/>
  <c r="H92" i="4"/>
  <c r="H86" i="4" s="1"/>
  <c r="G92" i="4"/>
  <c r="F92" i="4"/>
  <c r="F86" i="4" s="1"/>
  <c r="E92" i="4"/>
  <c r="S91" i="4"/>
  <c r="R91" i="4"/>
  <c r="Q91" i="4"/>
  <c r="S90" i="4"/>
  <c r="R90" i="4"/>
  <c r="Q90" i="4"/>
  <c r="S89" i="4"/>
  <c r="R89" i="4"/>
  <c r="Q89" i="4"/>
  <c r="Q87" i="4" s="1"/>
  <c r="S88" i="4"/>
  <c r="S87" i="4" s="1"/>
  <c r="R88" i="4"/>
  <c r="Q88" i="4"/>
  <c r="T87" i="4"/>
  <c r="P87" i="4"/>
  <c r="P86" i="4" s="1"/>
  <c r="O87" i="4"/>
  <c r="N87" i="4"/>
  <c r="M87" i="4"/>
  <c r="L87" i="4"/>
  <c r="K87" i="4"/>
  <c r="K86" i="4" s="1"/>
  <c r="J87" i="4"/>
  <c r="J86" i="4" s="1"/>
  <c r="I87" i="4"/>
  <c r="H87" i="4"/>
  <c r="G87" i="4"/>
  <c r="F87" i="4"/>
  <c r="E87" i="4"/>
  <c r="E86" i="4" s="1"/>
  <c r="T86" i="4"/>
  <c r="M86" i="4"/>
  <c r="G86" i="4"/>
  <c r="S85" i="4"/>
  <c r="R85" i="4"/>
  <c r="Q85" i="4"/>
  <c r="S84" i="4"/>
  <c r="R84" i="4"/>
  <c r="Q84" i="4"/>
  <c r="S83" i="4"/>
  <c r="R83" i="4"/>
  <c r="Q83" i="4"/>
  <c r="S82" i="4"/>
  <c r="R82" i="4"/>
  <c r="Q82" i="4"/>
  <c r="S81" i="4"/>
  <c r="R81" i="4"/>
  <c r="Q81" i="4"/>
  <c r="S80" i="4"/>
  <c r="R80" i="4"/>
  <c r="Q80" i="4"/>
  <c r="S79" i="4"/>
  <c r="R79" i="4"/>
  <c r="Q79" i="4"/>
  <c r="Q78" i="4" s="1"/>
  <c r="T78" i="4"/>
  <c r="P78" i="4"/>
  <c r="O78" i="4"/>
  <c r="N78" i="4"/>
  <c r="M78" i="4"/>
  <c r="M61" i="4" s="1"/>
  <c r="L78" i="4"/>
  <c r="L61" i="4" s="1"/>
  <c r="K78" i="4"/>
  <c r="J78" i="4"/>
  <c r="I78" i="4"/>
  <c r="H78" i="4"/>
  <c r="G78" i="4"/>
  <c r="G61" i="4" s="1"/>
  <c r="F78" i="4"/>
  <c r="F61" i="4" s="1"/>
  <c r="E78" i="4"/>
  <c r="S77" i="4"/>
  <c r="R77" i="4"/>
  <c r="Q77" i="4"/>
  <c r="S76" i="4"/>
  <c r="R76" i="4"/>
  <c r="Q76" i="4"/>
  <c r="S75" i="4"/>
  <c r="R75" i="4"/>
  <c r="Q75" i="4"/>
  <c r="S74" i="4"/>
  <c r="R74" i="4"/>
  <c r="Q74" i="4"/>
  <c r="S73" i="4"/>
  <c r="R73" i="4"/>
  <c r="Q73" i="4"/>
  <c r="S72" i="4"/>
  <c r="R72" i="4"/>
  <c r="Q72" i="4"/>
  <c r="S71" i="4"/>
  <c r="R71" i="4"/>
  <c r="Q71" i="4"/>
  <c r="S70" i="4"/>
  <c r="R70" i="4"/>
  <c r="Q70" i="4"/>
  <c r="S69" i="4"/>
  <c r="R69" i="4"/>
  <c r="Q69" i="4"/>
  <c r="S68" i="4"/>
  <c r="R68" i="4"/>
  <c r="Q68" i="4"/>
  <c r="S67" i="4"/>
  <c r="R67" i="4"/>
  <c r="Q67" i="4"/>
  <c r="S66" i="4"/>
  <c r="R66" i="4"/>
  <c r="Q66" i="4"/>
  <c r="S65" i="4"/>
  <c r="R65" i="4"/>
  <c r="Q65" i="4"/>
  <c r="S64" i="4"/>
  <c r="R64" i="4"/>
  <c r="Q64" i="4"/>
  <c r="Q62" i="4" s="1"/>
  <c r="Q61" i="4" s="1"/>
  <c r="S63" i="4"/>
  <c r="R63" i="4"/>
  <c r="Q63" i="4"/>
  <c r="T62" i="4"/>
  <c r="P62" i="4"/>
  <c r="O62" i="4"/>
  <c r="N62" i="4"/>
  <c r="M62" i="4"/>
  <c r="L62" i="4"/>
  <c r="K62" i="4"/>
  <c r="J62" i="4"/>
  <c r="I62" i="4"/>
  <c r="I61" i="4" s="1"/>
  <c r="H62" i="4"/>
  <c r="H61" i="4" s="1"/>
  <c r="G62" i="4"/>
  <c r="F62" i="4"/>
  <c r="E62" i="4"/>
  <c r="O61" i="4"/>
  <c r="N61" i="4"/>
  <c r="S56" i="4"/>
  <c r="R56" i="4"/>
  <c r="Q56" i="4"/>
  <c r="S55" i="4"/>
  <c r="R55" i="4"/>
  <c r="Q55" i="4"/>
  <c r="S54" i="4"/>
  <c r="R54" i="4"/>
  <c r="Q54" i="4"/>
  <c r="S53" i="4"/>
  <c r="R53" i="4"/>
  <c r="Q53" i="4"/>
  <c r="S52" i="4"/>
  <c r="R52" i="4"/>
  <c r="Q52" i="4"/>
  <c r="S51" i="4"/>
  <c r="S50" i="4" s="1"/>
  <c r="R51" i="4"/>
  <c r="Q51" i="4"/>
  <c r="T50" i="4"/>
  <c r="P50" i="4"/>
  <c r="O50" i="4"/>
  <c r="N50" i="4"/>
  <c r="M50" i="4"/>
  <c r="L50" i="4"/>
  <c r="K50" i="4"/>
  <c r="J50" i="4"/>
  <c r="I50" i="4"/>
  <c r="H50" i="4"/>
  <c r="G50" i="4"/>
  <c r="F50" i="4"/>
  <c r="E50" i="4"/>
  <c r="S49" i="4"/>
  <c r="R49" i="4"/>
  <c r="Q49" i="4"/>
  <c r="S48" i="4"/>
  <c r="R48" i="4"/>
  <c r="Q48" i="4"/>
  <c r="S47" i="4"/>
  <c r="R47" i="4"/>
  <c r="Q47" i="4"/>
  <c r="S46" i="4"/>
  <c r="R46" i="4"/>
  <c r="Q46" i="4"/>
  <c r="S45" i="4"/>
  <c r="R45" i="4"/>
  <c r="Q45" i="4"/>
  <c r="S44" i="4"/>
  <c r="R44" i="4"/>
  <c r="Q44" i="4"/>
  <c r="S43" i="4"/>
  <c r="R43" i="4"/>
  <c r="Q43" i="4"/>
  <c r="S42" i="4"/>
  <c r="R42" i="4"/>
  <c r="Q42" i="4"/>
  <c r="S41" i="4"/>
  <c r="R41" i="4"/>
  <c r="Q41" i="4"/>
  <c r="S40" i="4"/>
  <c r="R40" i="4"/>
  <c r="Q40" i="4"/>
  <c r="S39" i="4"/>
  <c r="R39" i="4"/>
  <c r="Q39" i="4"/>
  <c r="S38" i="4"/>
  <c r="R38" i="4"/>
  <c r="Q38" i="4"/>
  <c r="S37" i="4"/>
  <c r="R37" i="4"/>
  <c r="Q37" i="4"/>
  <c r="S36" i="4"/>
  <c r="R36" i="4"/>
  <c r="Q36" i="4"/>
  <c r="S35" i="4"/>
  <c r="R35" i="4"/>
  <c r="Q35" i="4"/>
  <c r="S34" i="4"/>
  <c r="R34" i="4"/>
  <c r="Q34" i="4"/>
  <c r="S33" i="4"/>
  <c r="R33" i="4"/>
  <c r="Q33" i="4"/>
  <c r="S32" i="4"/>
  <c r="R32" i="4"/>
  <c r="Q32" i="4"/>
  <c r="T31" i="4"/>
  <c r="P31" i="4"/>
  <c r="O31" i="4"/>
  <c r="N31" i="4"/>
  <c r="M31" i="4"/>
  <c r="M30" i="4" s="1"/>
  <c r="L31" i="4"/>
  <c r="K31" i="4"/>
  <c r="J31" i="4"/>
  <c r="I31" i="4"/>
  <c r="H31" i="4"/>
  <c r="G31" i="4"/>
  <c r="G30" i="4" s="1"/>
  <c r="F31" i="4"/>
  <c r="F30" i="4" s="1"/>
  <c r="E31" i="4"/>
  <c r="L30" i="4"/>
  <c r="S29" i="4"/>
  <c r="R29" i="4"/>
  <c r="Q29" i="4"/>
  <c r="S28" i="4"/>
  <c r="R28" i="4"/>
  <c r="Q28" i="4"/>
  <c r="S27" i="4"/>
  <c r="R27" i="4"/>
  <c r="Q27" i="4"/>
  <c r="S26" i="4"/>
  <c r="R26" i="4"/>
  <c r="Q26" i="4"/>
  <c r="S25" i="4"/>
  <c r="R25" i="4"/>
  <c r="Q25" i="4"/>
  <c r="S24" i="4"/>
  <c r="R24" i="4"/>
  <c r="Q24" i="4"/>
  <c r="S23" i="4"/>
  <c r="R23" i="4"/>
  <c r="Q23" i="4"/>
  <c r="S22" i="4"/>
  <c r="R22" i="4"/>
  <c r="Q22" i="4"/>
  <c r="S21" i="4"/>
  <c r="R21" i="4"/>
  <c r="Q21" i="4"/>
  <c r="S20" i="4"/>
  <c r="R20" i="4"/>
  <c r="Q20" i="4"/>
  <c r="S19" i="4"/>
  <c r="R19" i="4"/>
  <c r="Q19" i="4"/>
  <c r="S18" i="4"/>
  <c r="R18" i="4"/>
  <c r="Q18" i="4"/>
  <c r="S17" i="4"/>
  <c r="R17" i="4"/>
  <c r="Q17" i="4"/>
  <c r="S16" i="4"/>
  <c r="R16" i="4"/>
  <c r="Q16" i="4"/>
  <c r="S15" i="4"/>
  <c r="R15" i="4"/>
  <c r="Q15" i="4"/>
  <c r="S14" i="4"/>
  <c r="R14" i="4"/>
  <c r="Q14" i="4"/>
  <c r="S13" i="4"/>
  <c r="R13" i="4"/>
  <c r="Q13" i="4"/>
  <c r="S12" i="4"/>
  <c r="R12" i="4"/>
  <c r="Q12" i="4"/>
  <c r="S11" i="4"/>
  <c r="R11" i="4"/>
  <c r="Q11" i="4"/>
  <c r="S10" i="4"/>
  <c r="R10" i="4"/>
  <c r="Q10" i="4"/>
  <c r="S9" i="4"/>
  <c r="R9" i="4"/>
  <c r="Q9" i="4"/>
  <c r="S8" i="4"/>
  <c r="S7" i="4" s="1"/>
  <c r="R8" i="4"/>
  <c r="Q8" i="4"/>
  <c r="T7" i="4"/>
  <c r="P7" i="4"/>
  <c r="O7" i="4"/>
  <c r="N7" i="4"/>
  <c r="M7" i="4"/>
  <c r="L7" i="4"/>
  <c r="K7" i="4"/>
  <c r="J7" i="4"/>
  <c r="I7" i="4"/>
  <c r="H7" i="4"/>
  <c r="G7" i="4"/>
  <c r="F7" i="4"/>
  <c r="E7" i="4"/>
  <c r="X196" i="2"/>
  <c r="X195" i="2"/>
  <c r="X188" i="2"/>
  <c r="H176" i="2"/>
  <c r="X194" i="2" s="1"/>
  <c r="E176" i="2"/>
  <c r="X193" i="2" s="1"/>
  <c r="S171" i="2"/>
  <c r="R171" i="2"/>
  <c r="Q171" i="2"/>
  <c r="S170" i="2"/>
  <c r="S169" i="2" s="1"/>
  <c r="R170" i="2"/>
  <c r="Q170" i="2"/>
  <c r="T169" i="2"/>
  <c r="P169" i="2"/>
  <c r="O169" i="2"/>
  <c r="N169" i="2"/>
  <c r="N161" i="2" s="1"/>
  <c r="M169" i="2"/>
  <c r="L169" i="2"/>
  <c r="K169" i="2"/>
  <c r="J169" i="2"/>
  <c r="I169" i="2"/>
  <c r="H169" i="2"/>
  <c r="H161" i="2" s="1"/>
  <c r="G169" i="2"/>
  <c r="F169" i="2"/>
  <c r="E169" i="2"/>
  <c r="S168" i="2"/>
  <c r="R168" i="2"/>
  <c r="Q168" i="2"/>
  <c r="S167" i="2"/>
  <c r="R167" i="2"/>
  <c r="Q167" i="2"/>
  <c r="S166" i="2"/>
  <c r="R166" i="2"/>
  <c r="Q166" i="2"/>
  <c r="S165" i="2"/>
  <c r="R165" i="2"/>
  <c r="Q165" i="2"/>
  <c r="S164" i="2"/>
  <c r="R164" i="2"/>
  <c r="Q164" i="2"/>
  <c r="S163" i="2"/>
  <c r="R163" i="2"/>
  <c r="Q163" i="2"/>
  <c r="T162" i="2"/>
  <c r="T161" i="2" s="1"/>
  <c r="X190" i="2" s="1"/>
  <c r="P162" i="2"/>
  <c r="O162" i="2"/>
  <c r="O161" i="2" s="1"/>
  <c r="N162" i="2"/>
  <c r="M162" i="2"/>
  <c r="L162" i="2"/>
  <c r="L161" i="2" s="1"/>
  <c r="K162" i="2"/>
  <c r="J162" i="2"/>
  <c r="I162" i="2"/>
  <c r="H162" i="2"/>
  <c r="G162" i="2"/>
  <c r="F162" i="2"/>
  <c r="F161" i="2" s="1"/>
  <c r="E162" i="2"/>
  <c r="I161" i="2"/>
  <c r="S160" i="2"/>
  <c r="R160" i="2"/>
  <c r="Q160" i="2"/>
  <c r="S159" i="2"/>
  <c r="S158" i="2" s="1"/>
  <c r="R159" i="2"/>
  <c r="Q159" i="2"/>
  <c r="T158" i="2"/>
  <c r="P158" i="2"/>
  <c r="O158" i="2"/>
  <c r="N158" i="2"/>
  <c r="N152" i="2" s="1"/>
  <c r="M158" i="2"/>
  <c r="L158" i="2"/>
  <c r="K158" i="2"/>
  <c r="J158" i="2"/>
  <c r="I158" i="2"/>
  <c r="H158" i="2"/>
  <c r="H152" i="2" s="1"/>
  <c r="G158" i="2"/>
  <c r="F158" i="2"/>
  <c r="E158" i="2"/>
  <c r="S157" i="2"/>
  <c r="R157" i="2"/>
  <c r="Q157" i="2"/>
  <c r="S156" i="2"/>
  <c r="R156" i="2"/>
  <c r="Q156" i="2"/>
  <c r="S155" i="2"/>
  <c r="R155" i="2"/>
  <c r="Q155" i="2"/>
  <c r="S154" i="2"/>
  <c r="R154" i="2"/>
  <c r="Q154" i="2"/>
  <c r="T153" i="2"/>
  <c r="T152" i="2" s="1"/>
  <c r="X189" i="2" s="1"/>
  <c r="P153" i="2"/>
  <c r="O153" i="2"/>
  <c r="O152" i="2" s="1"/>
  <c r="N153" i="2"/>
  <c r="M153" i="2"/>
  <c r="M152" i="2" s="1"/>
  <c r="L153" i="2"/>
  <c r="L152" i="2" s="1"/>
  <c r="K153" i="2"/>
  <c r="J153" i="2"/>
  <c r="I153" i="2"/>
  <c r="I152" i="2" s="1"/>
  <c r="H153" i="2"/>
  <c r="G153" i="2"/>
  <c r="G152" i="2" s="1"/>
  <c r="F153" i="2"/>
  <c r="F152" i="2" s="1"/>
  <c r="E153" i="2"/>
  <c r="S151" i="2"/>
  <c r="R151" i="2"/>
  <c r="Q151" i="2"/>
  <c r="S150" i="2"/>
  <c r="R150" i="2"/>
  <c r="Q150" i="2"/>
  <c r="S149" i="2"/>
  <c r="R149" i="2"/>
  <c r="Q149" i="2"/>
  <c r="S148" i="2"/>
  <c r="R148" i="2"/>
  <c r="Q148" i="2"/>
  <c r="S147" i="2"/>
  <c r="R147" i="2"/>
  <c r="Q147" i="2"/>
  <c r="S146" i="2"/>
  <c r="R146" i="2"/>
  <c r="Q146" i="2"/>
  <c r="Q145" i="2" s="1"/>
  <c r="T145" i="2"/>
  <c r="T135" i="2" s="1"/>
  <c r="X187" i="2" s="1"/>
  <c r="P145" i="2"/>
  <c r="O145" i="2"/>
  <c r="N145" i="2"/>
  <c r="M145" i="2"/>
  <c r="L145" i="2"/>
  <c r="K145" i="2"/>
  <c r="J145" i="2"/>
  <c r="I145" i="2"/>
  <c r="H145" i="2"/>
  <c r="G145" i="2"/>
  <c r="F145" i="2"/>
  <c r="E145" i="2"/>
  <c r="S144" i="2"/>
  <c r="R144" i="2"/>
  <c r="Q144" i="2"/>
  <c r="S143" i="2"/>
  <c r="R143" i="2"/>
  <c r="Q143" i="2"/>
  <c r="S142" i="2"/>
  <c r="R142" i="2"/>
  <c r="Q142" i="2"/>
  <c r="S141" i="2"/>
  <c r="R141" i="2"/>
  <c r="Q141" i="2"/>
  <c r="S140" i="2"/>
  <c r="R140" i="2"/>
  <c r="Q140" i="2"/>
  <c r="S139" i="2"/>
  <c r="R139" i="2"/>
  <c r="Q139" i="2"/>
  <c r="S138" i="2"/>
  <c r="R138" i="2"/>
  <c r="Q138" i="2"/>
  <c r="S137" i="2"/>
  <c r="S136" i="2" s="1"/>
  <c r="R137" i="2"/>
  <c r="Q137" i="2"/>
  <c r="Q136" i="2" s="1"/>
  <c r="T136" i="2"/>
  <c r="P136" i="2"/>
  <c r="P135" i="2" s="1"/>
  <c r="O136" i="2"/>
  <c r="N136" i="2"/>
  <c r="M136" i="2"/>
  <c r="L136" i="2"/>
  <c r="K136" i="2"/>
  <c r="J136" i="2"/>
  <c r="J135" i="2" s="1"/>
  <c r="I136" i="2"/>
  <c r="I135" i="2" s="1"/>
  <c r="H136" i="2"/>
  <c r="H135" i="2" s="1"/>
  <c r="G136" i="2"/>
  <c r="F136" i="2"/>
  <c r="E136" i="2"/>
  <c r="S134" i="2"/>
  <c r="R134" i="2"/>
  <c r="Q134" i="2"/>
  <c r="S133" i="2"/>
  <c r="R133" i="2"/>
  <c r="Q133" i="2"/>
  <c r="S132" i="2"/>
  <c r="R132" i="2"/>
  <c r="Q132" i="2"/>
  <c r="S131" i="2"/>
  <c r="R131" i="2"/>
  <c r="Q131" i="2"/>
  <c r="S130" i="2"/>
  <c r="S129" i="2" s="1"/>
  <c r="R130" i="2"/>
  <c r="Q130" i="2"/>
  <c r="T129" i="2"/>
  <c r="P129" i="2"/>
  <c r="O129" i="2"/>
  <c r="O118" i="2" s="1"/>
  <c r="N129" i="2"/>
  <c r="N118" i="2" s="1"/>
  <c r="M129" i="2"/>
  <c r="L129" i="2"/>
  <c r="K129" i="2"/>
  <c r="J129" i="2"/>
  <c r="I129" i="2"/>
  <c r="H129" i="2"/>
  <c r="G129" i="2"/>
  <c r="F129" i="2"/>
  <c r="E129" i="2"/>
  <c r="S128" i="2"/>
  <c r="R128" i="2"/>
  <c r="Q128" i="2"/>
  <c r="S127" i="2"/>
  <c r="R127" i="2"/>
  <c r="Q127" i="2"/>
  <c r="S126" i="2"/>
  <c r="R126" i="2"/>
  <c r="Q126" i="2"/>
  <c r="S125" i="2"/>
  <c r="R125" i="2"/>
  <c r="Q125" i="2"/>
  <c r="S124" i="2"/>
  <c r="R124" i="2"/>
  <c r="Q124" i="2"/>
  <c r="S123" i="2"/>
  <c r="R123" i="2"/>
  <c r="Q123" i="2"/>
  <c r="S122" i="2"/>
  <c r="R122" i="2"/>
  <c r="Q122" i="2"/>
  <c r="S121" i="2"/>
  <c r="R121" i="2"/>
  <c r="Q121" i="2"/>
  <c r="S120" i="2"/>
  <c r="R120" i="2"/>
  <c r="R119" i="2" s="1"/>
  <c r="Q120" i="2"/>
  <c r="Q119" i="2" s="1"/>
  <c r="T119" i="2"/>
  <c r="T118" i="2" s="1"/>
  <c r="X186" i="2" s="1"/>
  <c r="P119" i="2"/>
  <c r="O119" i="2"/>
  <c r="N119" i="2"/>
  <c r="M119" i="2"/>
  <c r="L119" i="2"/>
  <c r="L118" i="2" s="1"/>
  <c r="K119" i="2"/>
  <c r="K118" i="2" s="1"/>
  <c r="J119" i="2"/>
  <c r="I119" i="2"/>
  <c r="H119" i="2"/>
  <c r="G119" i="2"/>
  <c r="F119" i="2"/>
  <c r="F118" i="2" s="1"/>
  <c r="E119" i="2"/>
  <c r="E118" i="2" s="1"/>
  <c r="S113" i="2"/>
  <c r="R113" i="2"/>
  <c r="Q113" i="2"/>
  <c r="S112" i="2"/>
  <c r="R112" i="2"/>
  <c r="Q112" i="2"/>
  <c r="S111" i="2"/>
  <c r="R111" i="2"/>
  <c r="Q111" i="2"/>
  <c r="S110" i="2"/>
  <c r="R110" i="2"/>
  <c r="Q110" i="2"/>
  <c r="S109" i="2"/>
  <c r="R109" i="2"/>
  <c r="Q109" i="2"/>
  <c r="S108" i="2"/>
  <c r="R108" i="2"/>
  <c r="Q108" i="2"/>
  <c r="S107" i="2"/>
  <c r="R107" i="2"/>
  <c r="R106" i="2" s="1"/>
  <c r="Q107" i="2"/>
  <c r="Q106" i="2" s="1"/>
  <c r="T106" i="2"/>
  <c r="P106" i="2"/>
  <c r="O106" i="2"/>
  <c r="N106" i="2"/>
  <c r="M106" i="2"/>
  <c r="L106" i="2"/>
  <c r="K106" i="2"/>
  <c r="J106" i="2"/>
  <c r="I106" i="2"/>
  <c r="H106" i="2"/>
  <c r="H97" i="2" s="1"/>
  <c r="G106" i="2"/>
  <c r="F106" i="2"/>
  <c r="E106" i="2"/>
  <c r="S105" i="2"/>
  <c r="R105" i="2"/>
  <c r="Q105" i="2"/>
  <c r="S104" i="2"/>
  <c r="R104" i="2"/>
  <c r="Q104" i="2"/>
  <c r="S103" i="2"/>
  <c r="R103" i="2"/>
  <c r="Q103" i="2"/>
  <c r="S102" i="2"/>
  <c r="R102" i="2"/>
  <c r="Q102" i="2"/>
  <c r="S101" i="2"/>
  <c r="R101" i="2"/>
  <c r="Q101" i="2"/>
  <c r="S100" i="2"/>
  <c r="R100" i="2"/>
  <c r="Q100" i="2"/>
  <c r="Q98" i="2" s="1"/>
  <c r="S99" i="2"/>
  <c r="R99" i="2"/>
  <c r="Q99" i="2"/>
  <c r="T98" i="2"/>
  <c r="P98" i="2"/>
  <c r="P97" i="2" s="1"/>
  <c r="O98" i="2"/>
  <c r="O97" i="2" s="1"/>
  <c r="N98" i="2"/>
  <c r="M98" i="2"/>
  <c r="L98" i="2"/>
  <c r="K98" i="2"/>
  <c r="J98" i="2"/>
  <c r="J97" i="2" s="1"/>
  <c r="I98" i="2"/>
  <c r="I97" i="2" s="1"/>
  <c r="H98" i="2"/>
  <c r="G98" i="2"/>
  <c r="F98" i="2"/>
  <c r="E98" i="2"/>
  <c r="N97" i="2"/>
  <c r="S96" i="2"/>
  <c r="R96" i="2"/>
  <c r="Q96" i="2"/>
  <c r="S95" i="2"/>
  <c r="R95" i="2"/>
  <c r="Q95" i="2"/>
  <c r="S94" i="2"/>
  <c r="R94" i="2"/>
  <c r="R93" i="2" s="1"/>
  <c r="Q94" i="2"/>
  <c r="Q93" i="2" s="1"/>
  <c r="T93" i="2"/>
  <c r="P93" i="2"/>
  <c r="O93" i="2"/>
  <c r="N93" i="2"/>
  <c r="N87" i="2" s="1"/>
  <c r="M93" i="2"/>
  <c r="L93" i="2"/>
  <c r="L87" i="2" s="1"/>
  <c r="K93" i="2"/>
  <c r="J93" i="2"/>
  <c r="I93" i="2"/>
  <c r="H93" i="2"/>
  <c r="G93" i="2"/>
  <c r="F93" i="2"/>
  <c r="E93" i="2"/>
  <c r="E87" i="2" s="1"/>
  <c r="S92" i="2"/>
  <c r="R92" i="2"/>
  <c r="Q92" i="2"/>
  <c r="S91" i="2"/>
  <c r="R91" i="2"/>
  <c r="Q91" i="2"/>
  <c r="S90" i="2"/>
  <c r="R90" i="2"/>
  <c r="Q90" i="2"/>
  <c r="S89" i="2"/>
  <c r="S88" i="2" s="1"/>
  <c r="R89" i="2"/>
  <c r="R88" i="2" s="1"/>
  <c r="Q89" i="2"/>
  <c r="Q88" i="2" s="1"/>
  <c r="T88" i="2"/>
  <c r="P88" i="2"/>
  <c r="O88" i="2"/>
  <c r="O87" i="2" s="1"/>
  <c r="N88" i="2"/>
  <c r="M88" i="2"/>
  <c r="L88" i="2"/>
  <c r="K88" i="2"/>
  <c r="J88" i="2"/>
  <c r="I88" i="2"/>
  <c r="I87" i="2" s="1"/>
  <c r="H88" i="2"/>
  <c r="H87" i="2" s="1"/>
  <c r="G88" i="2"/>
  <c r="F88" i="2"/>
  <c r="E88" i="2"/>
  <c r="K87" i="2"/>
  <c r="S86" i="2"/>
  <c r="R86" i="2"/>
  <c r="Q86" i="2"/>
  <c r="S85" i="2"/>
  <c r="R85" i="2"/>
  <c r="Q85" i="2"/>
  <c r="S84" i="2"/>
  <c r="R84" i="2"/>
  <c r="Q84" i="2"/>
  <c r="S83" i="2"/>
  <c r="R83" i="2"/>
  <c r="Q83" i="2"/>
  <c r="S82" i="2"/>
  <c r="R82" i="2"/>
  <c r="Q82" i="2"/>
  <c r="S81" i="2"/>
  <c r="R81" i="2"/>
  <c r="Q81" i="2"/>
  <c r="S80" i="2"/>
  <c r="R80" i="2"/>
  <c r="Q80" i="2"/>
  <c r="Q79" i="2" s="1"/>
  <c r="T79" i="2"/>
  <c r="P79" i="2"/>
  <c r="O79" i="2"/>
  <c r="N79" i="2"/>
  <c r="M79" i="2"/>
  <c r="L79" i="2"/>
  <c r="K79" i="2"/>
  <c r="J79" i="2"/>
  <c r="I79" i="2"/>
  <c r="H79" i="2"/>
  <c r="G79" i="2"/>
  <c r="F79" i="2"/>
  <c r="E79" i="2"/>
  <c r="S78" i="2"/>
  <c r="R78" i="2"/>
  <c r="Q78" i="2"/>
  <c r="S77" i="2"/>
  <c r="R77" i="2"/>
  <c r="Q77" i="2"/>
  <c r="S76" i="2"/>
  <c r="R76" i="2"/>
  <c r="Q76" i="2"/>
  <c r="S75" i="2"/>
  <c r="R75" i="2"/>
  <c r="Q75" i="2"/>
  <c r="S74" i="2"/>
  <c r="R74" i="2"/>
  <c r="Q74" i="2"/>
  <c r="S73" i="2"/>
  <c r="R73" i="2"/>
  <c r="Q73" i="2"/>
  <c r="S72" i="2"/>
  <c r="R72" i="2"/>
  <c r="Q72" i="2"/>
  <c r="S71" i="2"/>
  <c r="R71" i="2"/>
  <c r="Q71" i="2"/>
  <c r="S70" i="2"/>
  <c r="R70" i="2"/>
  <c r="Q70" i="2"/>
  <c r="S69" i="2"/>
  <c r="R69" i="2"/>
  <c r="Q69" i="2"/>
  <c r="S68" i="2"/>
  <c r="R68" i="2"/>
  <c r="Q68" i="2"/>
  <c r="S67" i="2"/>
  <c r="R67" i="2"/>
  <c r="Q67" i="2"/>
  <c r="S66" i="2"/>
  <c r="R66" i="2"/>
  <c r="Q66" i="2"/>
  <c r="S65" i="2"/>
  <c r="R65" i="2"/>
  <c r="Q65" i="2"/>
  <c r="S64" i="2"/>
  <c r="S63" i="2" s="1"/>
  <c r="R64" i="2"/>
  <c r="R63" i="2" s="1"/>
  <c r="Q64" i="2"/>
  <c r="T63" i="2"/>
  <c r="T62" i="2" s="1"/>
  <c r="X183" i="2" s="1"/>
  <c r="P63" i="2"/>
  <c r="O63" i="2"/>
  <c r="O62" i="2" s="1"/>
  <c r="N63" i="2"/>
  <c r="N62" i="2" s="1"/>
  <c r="M63" i="2"/>
  <c r="L63" i="2"/>
  <c r="K63" i="2"/>
  <c r="J63" i="2"/>
  <c r="I63" i="2"/>
  <c r="I62" i="2" s="1"/>
  <c r="H63" i="2"/>
  <c r="H62" i="2" s="1"/>
  <c r="G63" i="2"/>
  <c r="F63" i="2"/>
  <c r="F62" i="2" s="1"/>
  <c r="E63" i="2"/>
  <c r="E62" i="2" s="1"/>
  <c r="L62" i="2"/>
  <c r="K62" i="2"/>
  <c r="S57" i="2"/>
  <c r="R57" i="2"/>
  <c r="Q57" i="2"/>
  <c r="S56" i="2"/>
  <c r="R56" i="2"/>
  <c r="Q56" i="2"/>
  <c r="S55" i="2"/>
  <c r="R55" i="2"/>
  <c r="Q55" i="2"/>
  <c r="S54" i="2"/>
  <c r="R54" i="2"/>
  <c r="Q54" i="2"/>
  <c r="S53" i="2"/>
  <c r="R53" i="2"/>
  <c r="Q53" i="2"/>
  <c r="S52" i="2"/>
  <c r="R52" i="2"/>
  <c r="Q52" i="2"/>
  <c r="S51" i="2"/>
  <c r="R51" i="2"/>
  <c r="Q51" i="2"/>
  <c r="Q50" i="2" s="1"/>
  <c r="T50" i="2"/>
  <c r="P50" i="2"/>
  <c r="O50" i="2"/>
  <c r="N50" i="2"/>
  <c r="M50" i="2"/>
  <c r="L50" i="2"/>
  <c r="K50" i="2"/>
  <c r="K30" i="2" s="1"/>
  <c r="J50" i="2"/>
  <c r="I50" i="2"/>
  <c r="H50" i="2"/>
  <c r="G50" i="2"/>
  <c r="F50" i="2"/>
  <c r="E50" i="2"/>
  <c r="S49" i="2"/>
  <c r="R49" i="2"/>
  <c r="Q49" i="2"/>
  <c r="S48" i="2"/>
  <c r="R48" i="2"/>
  <c r="Q48" i="2"/>
  <c r="S47" i="2"/>
  <c r="R47" i="2"/>
  <c r="Q47" i="2"/>
  <c r="S46" i="2"/>
  <c r="R46" i="2"/>
  <c r="Q46" i="2"/>
  <c r="S45" i="2"/>
  <c r="R45" i="2"/>
  <c r="Q45" i="2"/>
  <c r="S44" i="2"/>
  <c r="R44" i="2"/>
  <c r="Q44" i="2"/>
  <c r="S43" i="2"/>
  <c r="R43" i="2"/>
  <c r="Q43" i="2"/>
  <c r="S42" i="2"/>
  <c r="R42" i="2"/>
  <c r="Q42" i="2"/>
  <c r="S41" i="2"/>
  <c r="R41" i="2"/>
  <c r="Q41" i="2"/>
  <c r="S40" i="2"/>
  <c r="R40" i="2"/>
  <c r="Q40" i="2"/>
  <c r="S39" i="2"/>
  <c r="R39" i="2"/>
  <c r="Q39" i="2"/>
  <c r="S38" i="2"/>
  <c r="R38" i="2"/>
  <c r="Q38" i="2"/>
  <c r="S37" i="2"/>
  <c r="R37" i="2"/>
  <c r="Q37" i="2"/>
  <c r="S36" i="2"/>
  <c r="R36" i="2"/>
  <c r="Q36" i="2"/>
  <c r="S35" i="2"/>
  <c r="R35" i="2"/>
  <c r="Q35" i="2"/>
  <c r="S34" i="2"/>
  <c r="R34" i="2"/>
  <c r="Q34" i="2"/>
  <c r="S33" i="2"/>
  <c r="S31" i="2" s="1"/>
  <c r="R33" i="2"/>
  <c r="Q33" i="2"/>
  <c r="S32" i="2"/>
  <c r="R32" i="2"/>
  <c r="Q32" i="2"/>
  <c r="Q31" i="2" s="1"/>
  <c r="T31" i="2"/>
  <c r="T30" i="2" s="1"/>
  <c r="X182" i="2" s="1"/>
  <c r="P31" i="2"/>
  <c r="O31" i="2"/>
  <c r="N31" i="2"/>
  <c r="M31" i="2"/>
  <c r="M30" i="2" s="1"/>
  <c r="L31" i="2"/>
  <c r="L30" i="2" s="1"/>
  <c r="K31" i="2"/>
  <c r="J31" i="2"/>
  <c r="I31" i="2"/>
  <c r="H31" i="2"/>
  <c r="G31" i="2"/>
  <c r="G30" i="2" s="1"/>
  <c r="F31" i="2"/>
  <c r="F30" i="2" s="1"/>
  <c r="E31" i="2"/>
  <c r="I30" i="2"/>
  <c r="H30" i="2"/>
  <c r="S29" i="2"/>
  <c r="R29" i="2"/>
  <c r="Q29" i="2"/>
  <c r="S28" i="2"/>
  <c r="R28" i="2"/>
  <c r="Q28" i="2"/>
  <c r="S27" i="2"/>
  <c r="R27" i="2"/>
  <c r="Q27" i="2"/>
  <c r="S26" i="2"/>
  <c r="R26" i="2"/>
  <c r="Q26" i="2"/>
  <c r="S25" i="2"/>
  <c r="R25" i="2"/>
  <c r="Q25" i="2"/>
  <c r="S24" i="2"/>
  <c r="R24" i="2"/>
  <c r="Q24" i="2"/>
  <c r="S23" i="2"/>
  <c r="R23" i="2"/>
  <c r="Q23" i="2"/>
  <c r="S22" i="2"/>
  <c r="R22" i="2"/>
  <c r="Q22" i="2"/>
  <c r="S21" i="2"/>
  <c r="R21" i="2"/>
  <c r="Q21" i="2"/>
  <c r="S20" i="2"/>
  <c r="R20" i="2"/>
  <c r="Q20" i="2"/>
  <c r="S19" i="2"/>
  <c r="R19" i="2"/>
  <c r="Q19" i="2"/>
  <c r="S18" i="2"/>
  <c r="R18" i="2"/>
  <c r="Q18" i="2"/>
  <c r="S17" i="2"/>
  <c r="R17" i="2"/>
  <c r="Q17" i="2"/>
  <c r="S16" i="2"/>
  <c r="R16" i="2"/>
  <c r="Q16" i="2"/>
  <c r="S15" i="2"/>
  <c r="R15" i="2"/>
  <c r="Q15" i="2"/>
  <c r="S14" i="2"/>
  <c r="R14" i="2"/>
  <c r="Q14" i="2"/>
  <c r="S13" i="2"/>
  <c r="R13" i="2"/>
  <c r="Q13" i="2"/>
  <c r="S12" i="2"/>
  <c r="R12" i="2"/>
  <c r="Q12" i="2"/>
  <c r="S11" i="2"/>
  <c r="R11" i="2"/>
  <c r="Q11" i="2"/>
  <c r="S10" i="2"/>
  <c r="R10" i="2"/>
  <c r="Q10" i="2"/>
  <c r="S9" i="2"/>
  <c r="R9" i="2"/>
  <c r="Q9" i="2"/>
  <c r="S8" i="2"/>
  <c r="R8" i="2"/>
  <c r="Q8" i="2"/>
  <c r="T7" i="2"/>
  <c r="R7" i="2"/>
  <c r="P7" i="2"/>
  <c r="O7" i="2"/>
  <c r="N7" i="2"/>
  <c r="M7" i="2"/>
  <c r="L7" i="2"/>
  <c r="K7" i="2"/>
  <c r="J7" i="2"/>
  <c r="I7" i="2"/>
  <c r="H7" i="2"/>
  <c r="G7" i="2"/>
  <c r="F7" i="2"/>
  <c r="E7" i="2"/>
  <c r="X201" i="1"/>
  <c r="X195" i="1"/>
  <c r="N183" i="1"/>
  <c r="X203" i="1" s="1"/>
  <c r="H183" i="1"/>
  <c r="E183" i="1"/>
  <c r="X200" i="1" s="1"/>
  <c r="S178" i="1"/>
  <c r="R178" i="1"/>
  <c r="Q178" i="1"/>
  <c r="S177" i="1"/>
  <c r="R177" i="1"/>
  <c r="Q177" i="1"/>
  <c r="S176" i="1"/>
  <c r="R176" i="1"/>
  <c r="R175" i="1" s="1"/>
  <c r="Q176" i="1"/>
  <c r="Q175" i="1" s="1"/>
  <c r="T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S174" i="1"/>
  <c r="R174" i="1"/>
  <c r="Q174" i="1"/>
  <c r="S173" i="1"/>
  <c r="R173" i="1"/>
  <c r="Q173" i="1"/>
  <c r="S172" i="1"/>
  <c r="R172" i="1"/>
  <c r="Q172" i="1"/>
  <c r="S171" i="1"/>
  <c r="R171" i="1"/>
  <c r="Q171" i="1"/>
  <c r="S170" i="1"/>
  <c r="R170" i="1"/>
  <c r="Q170" i="1"/>
  <c r="S169" i="1"/>
  <c r="R169" i="1"/>
  <c r="Q169" i="1"/>
  <c r="Q168" i="1" s="1"/>
  <c r="T168" i="1"/>
  <c r="T167" i="1" s="1"/>
  <c r="X197" i="1" s="1"/>
  <c r="P168" i="1"/>
  <c r="O168" i="1"/>
  <c r="N168" i="1"/>
  <c r="M168" i="1"/>
  <c r="L168" i="1"/>
  <c r="K168" i="1"/>
  <c r="K167" i="1" s="1"/>
  <c r="J168" i="1"/>
  <c r="I168" i="1"/>
  <c r="H168" i="1"/>
  <c r="H167" i="1" s="1"/>
  <c r="G168" i="1"/>
  <c r="F168" i="1"/>
  <c r="E168" i="1"/>
  <c r="E167" i="1" s="1"/>
  <c r="I167" i="1"/>
  <c r="S166" i="1"/>
  <c r="R166" i="1"/>
  <c r="Q166" i="1"/>
  <c r="S165" i="1"/>
  <c r="R165" i="1"/>
  <c r="Q165" i="1"/>
  <c r="T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S163" i="1"/>
  <c r="R163" i="1"/>
  <c r="Q163" i="1"/>
  <c r="S162" i="1"/>
  <c r="R162" i="1"/>
  <c r="Q162" i="1"/>
  <c r="S161" i="1"/>
  <c r="R161" i="1"/>
  <c r="Q161" i="1"/>
  <c r="S160" i="1"/>
  <c r="S159" i="1" s="1"/>
  <c r="R160" i="1"/>
  <c r="Q160" i="1"/>
  <c r="T159" i="1"/>
  <c r="T158" i="1" s="1"/>
  <c r="X196" i="1" s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E158" i="1" s="1"/>
  <c r="K158" i="1"/>
  <c r="I158" i="1"/>
  <c r="H158" i="1"/>
  <c r="S157" i="1"/>
  <c r="R157" i="1"/>
  <c r="Q157" i="1"/>
  <c r="S156" i="1"/>
  <c r="R156" i="1"/>
  <c r="Q156" i="1"/>
  <c r="S155" i="1"/>
  <c r="R155" i="1"/>
  <c r="Q155" i="1"/>
  <c r="S154" i="1"/>
  <c r="R154" i="1"/>
  <c r="Q154" i="1"/>
  <c r="S153" i="1"/>
  <c r="R153" i="1"/>
  <c r="Q153" i="1"/>
  <c r="S152" i="1"/>
  <c r="S151" i="1" s="1"/>
  <c r="R152" i="1"/>
  <c r="Q152" i="1"/>
  <c r="T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S150" i="1"/>
  <c r="R150" i="1"/>
  <c r="Q150" i="1"/>
  <c r="S149" i="1"/>
  <c r="R149" i="1"/>
  <c r="Q149" i="1"/>
  <c r="S148" i="1"/>
  <c r="R148" i="1"/>
  <c r="Q148" i="1"/>
  <c r="S147" i="1"/>
  <c r="R147" i="1"/>
  <c r="Q147" i="1"/>
  <c r="S146" i="1"/>
  <c r="R146" i="1"/>
  <c r="Q146" i="1"/>
  <c r="S145" i="1"/>
  <c r="R145" i="1"/>
  <c r="Q145" i="1"/>
  <c r="S144" i="1"/>
  <c r="R144" i="1"/>
  <c r="Q144" i="1"/>
  <c r="S143" i="1"/>
  <c r="R143" i="1"/>
  <c r="Q143" i="1"/>
  <c r="S142" i="1"/>
  <c r="R142" i="1"/>
  <c r="Q142" i="1"/>
  <c r="Q141" i="1" s="1"/>
  <c r="T141" i="1"/>
  <c r="T140" i="1" s="1"/>
  <c r="X194" i="1" s="1"/>
  <c r="P141" i="1"/>
  <c r="O141" i="1"/>
  <c r="O140" i="1" s="1"/>
  <c r="N141" i="1"/>
  <c r="N140" i="1" s="1"/>
  <c r="M141" i="1"/>
  <c r="L141" i="1"/>
  <c r="K141" i="1"/>
  <c r="K140" i="1" s="1"/>
  <c r="J141" i="1"/>
  <c r="I141" i="1"/>
  <c r="I140" i="1" s="1"/>
  <c r="H141" i="1"/>
  <c r="H140" i="1" s="1"/>
  <c r="G141" i="1"/>
  <c r="F141" i="1"/>
  <c r="E141" i="1"/>
  <c r="E140" i="1" s="1"/>
  <c r="L140" i="1"/>
  <c r="S139" i="1"/>
  <c r="R139" i="1"/>
  <c r="Q139" i="1"/>
  <c r="S138" i="1"/>
  <c r="R138" i="1"/>
  <c r="Q138" i="1"/>
  <c r="S137" i="1"/>
  <c r="R137" i="1"/>
  <c r="Q137" i="1"/>
  <c r="S136" i="1"/>
  <c r="R136" i="1"/>
  <c r="Q136" i="1"/>
  <c r="S135" i="1"/>
  <c r="R135" i="1"/>
  <c r="Q135" i="1"/>
  <c r="T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S133" i="1"/>
  <c r="R133" i="1"/>
  <c r="Q133" i="1"/>
  <c r="S132" i="1"/>
  <c r="R132" i="1"/>
  <c r="Q132" i="1"/>
  <c r="S131" i="1"/>
  <c r="R131" i="1"/>
  <c r="Q131" i="1"/>
  <c r="S130" i="1"/>
  <c r="R130" i="1"/>
  <c r="Q130" i="1"/>
  <c r="S129" i="1"/>
  <c r="R129" i="1"/>
  <c r="Q129" i="1"/>
  <c r="S128" i="1"/>
  <c r="R128" i="1"/>
  <c r="Q128" i="1"/>
  <c r="S127" i="1"/>
  <c r="R127" i="1"/>
  <c r="Q127" i="1"/>
  <c r="S126" i="1"/>
  <c r="R126" i="1"/>
  <c r="Q126" i="1"/>
  <c r="S125" i="1"/>
  <c r="R125" i="1"/>
  <c r="Q125" i="1"/>
  <c r="Q124" i="1" s="1"/>
  <c r="T124" i="1"/>
  <c r="P124" i="1"/>
  <c r="O124" i="1"/>
  <c r="N124" i="1"/>
  <c r="M124" i="1"/>
  <c r="M123" i="1" s="1"/>
  <c r="L124" i="1"/>
  <c r="L123" i="1" s="1"/>
  <c r="K124" i="1"/>
  <c r="K123" i="1" s="1"/>
  <c r="J124" i="1"/>
  <c r="I124" i="1"/>
  <c r="H124" i="1"/>
  <c r="H123" i="1" s="1"/>
  <c r="G124" i="1"/>
  <c r="G123" i="1" s="1"/>
  <c r="F124" i="1"/>
  <c r="F123" i="1" s="1"/>
  <c r="E124" i="1"/>
  <c r="T123" i="1"/>
  <c r="X193" i="1" s="1"/>
  <c r="E123" i="1"/>
  <c r="S118" i="1"/>
  <c r="R118" i="1"/>
  <c r="Q118" i="1"/>
  <c r="S117" i="1"/>
  <c r="R117" i="1"/>
  <c r="Q117" i="1"/>
  <c r="S116" i="1"/>
  <c r="R116" i="1"/>
  <c r="Q116" i="1"/>
  <c r="S115" i="1"/>
  <c r="R115" i="1"/>
  <c r="Q115" i="1"/>
  <c r="S114" i="1"/>
  <c r="R114" i="1"/>
  <c r="Q114" i="1"/>
  <c r="S113" i="1"/>
  <c r="R113" i="1"/>
  <c r="Q113" i="1"/>
  <c r="S112" i="1"/>
  <c r="S111" i="1" s="1"/>
  <c r="R112" i="1"/>
  <c r="Q112" i="1"/>
  <c r="T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S110" i="1"/>
  <c r="R110" i="1"/>
  <c r="Q110" i="1"/>
  <c r="S109" i="1"/>
  <c r="R109" i="1"/>
  <c r="Q109" i="1"/>
  <c r="S108" i="1"/>
  <c r="R108" i="1"/>
  <c r="Q108" i="1"/>
  <c r="S107" i="1"/>
  <c r="R107" i="1"/>
  <c r="Q107" i="1"/>
  <c r="S106" i="1"/>
  <c r="R106" i="1"/>
  <c r="Q106" i="1"/>
  <c r="S105" i="1"/>
  <c r="R105" i="1"/>
  <c r="Q105" i="1"/>
  <c r="S104" i="1"/>
  <c r="R104" i="1"/>
  <c r="Q104" i="1"/>
  <c r="T103" i="1"/>
  <c r="P103" i="1"/>
  <c r="P102" i="1" s="1"/>
  <c r="O103" i="1"/>
  <c r="N103" i="1"/>
  <c r="M103" i="1"/>
  <c r="M102" i="1" s="1"/>
  <c r="L103" i="1"/>
  <c r="L102" i="1" s="1"/>
  <c r="K103" i="1"/>
  <c r="J103" i="1"/>
  <c r="J102" i="1" s="1"/>
  <c r="I103" i="1"/>
  <c r="H103" i="1"/>
  <c r="G103" i="1"/>
  <c r="G102" i="1" s="1"/>
  <c r="F103" i="1"/>
  <c r="E103" i="1"/>
  <c r="K102" i="1"/>
  <c r="E102" i="1"/>
  <c r="S101" i="1"/>
  <c r="R101" i="1"/>
  <c r="Q101" i="1"/>
  <c r="S100" i="1"/>
  <c r="R100" i="1"/>
  <c r="Q100" i="1"/>
  <c r="S99" i="1"/>
  <c r="S98" i="1" s="1"/>
  <c r="R99" i="1"/>
  <c r="Q99" i="1"/>
  <c r="T98" i="1"/>
  <c r="P98" i="1"/>
  <c r="O98" i="1"/>
  <c r="N98" i="1"/>
  <c r="M98" i="1"/>
  <c r="L98" i="1"/>
  <c r="K98" i="1"/>
  <c r="J98" i="1"/>
  <c r="I98" i="1"/>
  <c r="H98" i="1"/>
  <c r="H92" i="1" s="1"/>
  <c r="G98" i="1"/>
  <c r="F98" i="1"/>
  <c r="E98" i="1"/>
  <c r="S97" i="1"/>
  <c r="R97" i="1"/>
  <c r="Q97" i="1"/>
  <c r="S96" i="1"/>
  <c r="R96" i="1"/>
  <c r="Q96" i="1"/>
  <c r="S95" i="1"/>
  <c r="R95" i="1"/>
  <c r="Q95" i="1"/>
  <c r="S94" i="1"/>
  <c r="S93" i="1" s="1"/>
  <c r="R94" i="1"/>
  <c r="R93" i="1" s="1"/>
  <c r="Q94" i="1"/>
  <c r="Q93" i="1" s="1"/>
  <c r="T93" i="1"/>
  <c r="T92" i="1" s="1"/>
  <c r="X191" i="1" s="1"/>
  <c r="P93" i="1"/>
  <c r="P92" i="1" s="1"/>
  <c r="O93" i="1"/>
  <c r="N93" i="1"/>
  <c r="M93" i="1"/>
  <c r="L93" i="1"/>
  <c r="L92" i="1" s="1"/>
  <c r="K93" i="1"/>
  <c r="J93" i="1"/>
  <c r="J92" i="1" s="1"/>
  <c r="I93" i="1"/>
  <c r="I92" i="1" s="1"/>
  <c r="H93" i="1"/>
  <c r="G93" i="1"/>
  <c r="F93" i="1"/>
  <c r="F92" i="1" s="1"/>
  <c r="E93" i="1"/>
  <c r="O92" i="1"/>
  <c r="N92" i="1"/>
  <c r="S91" i="1"/>
  <c r="R91" i="1"/>
  <c r="Q91" i="1"/>
  <c r="S90" i="1"/>
  <c r="R90" i="1"/>
  <c r="Q90" i="1"/>
  <c r="S89" i="1"/>
  <c r="R89" i="1"/>
  <c r="Q89" i="1"/>
  <c r="S88" i="1"/>
  <c r="R88" i="1"/>
  <c r="Q88" i="1"/>
  <c r="S87" i="1"/>
  <c r="R87" i="1"/>
  <c r="Q87" i="1"/>
  <c r="S86" i="1"/>
  <c r="R86" i="1"/>
  <c r="Q86" i="1"/>
  <c r="S85" i="1"/>
  <c r="R85" i="1"/>
  <c r="Q85" i="1"/>
  <c r="Q84" i="1" s="1"/>
  <c r="T84" i="1"/>
  <c r="P84" i="1"/>
  <c r="O84" i="1"/>
  <c r="N84" i="1"/>
  <c r="M84" i="1"/>
  <c r="L84" i="1"/>
  <c r="K84" i="1"/>
  <c r="J84" i="1"/>
  <c r="I84" i="1"/>
  <c r="H84" i="1"/>
  <c r="G84" i="1"/>
  <c r="F84" i="1"/>
  <c r="E84" i="1"/>
  <c r="S83" i="1"/>
  <c r="R83" i="1"/>
  <c r="Q83" i="1"/>
  <c r="S82" i="1"/>
  <c r="R82" i="1"/>
  <c r="Q82" i="1"/>
  <c r="S81" i="1"/>
  <c r="R81" i="1"/>
  <c r="Q81" i="1"/>
  <c r="S80" i="1"/>
  <c r="R80" i="1"/>
  <c r="Q80" i="1"/>
  <c r="S79" i="1"/>
  <c r="R79" i="1"/>
  <c r="Q79" i="1"/>
  <c r="S78" i="1"/>
  <c r="R78" i="1"/>
  <c r="Q78" i="1"/>
  <c r="S77" i="1"/>
  <c r="R77" i="1"/>
  <c r="Q77" i="1"/>
  <c r="S76" i="1"/>
  <c r="R76" i="1"/>
  <c r="Q76" i="1"/>
  <c r="S75" i="1"/>
  <c r="R75" i="1"/>
  <c r="Q75" i="1"/>
  <c r="S74" i="1"/>
  <c r="R74" i="1"/>
  <c r="Q74" i="1"/>
  <c r="S73" i="1"/>
  <c r="R73" i="1"/>
  <c r="Q73" i="1"/>
  <c r="S72" i="1"/>
  <c r="R72" i="1"/>
  <c r="Q72" i="1"/>
  <c r="S71" i="1"/>
  <c r="R71" i="1"/>
  <c r="Q71" i="1"/>
  <c r="S70" i="1"/>
  <c r="R70" i="1"/>
  <c r="Q70" i="1"/>
  <c r="S69" i="1"/>
  <c r="S68" i="1" s="1"/>
  <c r="R69" i="1"/>
  <c r="Q69" i="1"/>
  <c r="Q68" i="1" s="1"/>
  <c r="T68" i="1"/>
  <c r="P68" i="1"/>
  <c r="O68" i="1"/>
  <c r="N68" i="1"/>
  <c r="M68" i="1"/>
  <c r="M67" i="1" s="1"/>
  <c r="L68" i="1"/>
  <c r="K68" i="1"/>
  <c r="J68" i="1"/>
  <c r="I68" i="1"/>
  <c r="I67" i="1" s="1"/>
  <c r="H68" i="1"/>
  <c r="G68" i="1"/>
  <c r="G67" i="1" s="1"/>
  <c r="F68" i="1"/>
  <c r="E68" i="1"/>
  <c r="T67" i="1"/>
  <c r="X190" i="1" s="1"/>
  <c r="O67" i="1"/>
  <c r="N67" i="1"/>
  <c r="H67" i="1"/>
  <c r="S62" i="1"/>
  <c r="R62" i="1"/>
  <c r="Q62" i="1"/>
  <c r="S61" i="1"/>
  <c r="R61" i="1"/>
  <c r="Q61" i="1"/>
  <c r="S60" i="1"/>
  <c r="R60" i="1"/>
  <c r="Q60" i="1"/>
  <c r="S59" i="1"/>
  <c r="R59" i="1"/>
  <c r="Q59" i="1"/>
  <c r="S58" i="1"/>
  <c r="R58" i="1"/>
  <c r="Q58" i="1"/>
  <c r="S57" i="1"/>
  <c r="R57" i="1"/>
  <c r="Q57" i="1"/>
  <c r="S56" i="1"/>
  <c r="R56" i="1"/>
  <c r="Q56" i="1"/>
  <c r="T55" i="1"/>
  <c r="P55" i="1"/>
  <c r="O55" i="1"/>
  <c r="N55" i="1"/>
  <c r="M55" i="1"/>
  <c r="L55" i="1"/>
  <c r="K55" i="1"/>
  <c r="J55" i="1"/>
  <c r="I55" i="1"/>
  <c r="H55" i="1"/>
  <c r="G55" i="1"/>
  <c r="F55" i="1"/>
  <c r="E55" i="1"/>
  <c r="S54" i="1"/>
  <c r="R54" i="1"/>
  <c r="Q54" i="1"/>
  <c r="S53" i="1"/>
  <c r="R53" i="1"/>
  <c r="Q53" i="1"/>
  <c r="S52" i="1"/>
  <c r="R52" i="1"/>
  <c r="Q52" i="1"/>
  <c r="S51" i="1"/>
  <c r="R51" i="1"/>
  <c r="Q51" i="1"/>
  <c r="S50" i="1"/>
  <c r="R50" i="1"/>
  <c r="Q50" i="1"/>
  <c r="S49" i="1"/>
  <c r="R49" i="1"/>
  <c r="Q49" i="1"/>
  <c r="S48" i="1"/>
  <c r="R48" i="1"/>
  <c r="Q48" i="1"/>
  <c r="S47" i="1"/>
  <c r="R47" i="1"/>
  <c r="Q47" i="1"/>
  <c r="S46" i="1"/>
  <c r="R46" i="1"/>
  <c r="Q46" i="1"/>
  <c r="S45" i="1"/>
  <c r="R45" i="1"/>
  <c r="Q45" i="1"/>
  <c r="S44" i="1"/>
  <c r="R44" i="1"/>
  <c r="Q44" i="1"/>
  <c r="S43" i="1"/>
  <c r="R43" i="1"/>
  <c r="Q43" i="1"/>
  <c r="S42" i="1"/>
  <c r="R42" i="1"/>
  <c r="Q42" i="1"/>
  <c r="S41" i="1"/>
  <c r="R41" i="1"/>
  <c r="Q41" i="1"/>
  <c r="S40" i="1"/>
  <c r="R40" i="1"/>
  <c r="Q40" i="1"/>
  <c r="S39" i="1"/>
  <c r="R39" i="1"/>
  <c r="Q39" i="1"/>
  <c r="S38" i="1"/>
  <c r="S36" i="1" s="1"/>
  <c r="R38" i="1"/>
  <c r="Q38" i="1"/>
  <c r="S37" i="1"/>
  <c r="R37" i="1"/>
  <c r="Q37" i="1"/>
  <c r="T36" i="1"/>
  <c r="K183" i="1" s="1"/>
  <c r="X202" i="1" s="1"/>
  <c r="P36" i="1"/>
  <c r="O36" i="1"/>
  <c r="O35" i="1" s="1"/>
  <c r="N36" i="1"/>
  <c r="M36" i="1"/>
  <c r="M35" i="1" s="1"/>
  <c r="L36" i="1"/>
  <c r="L35" i="1" s="1"/>
  <c r="K36" i="1"/>
  <c r="J36" i="1"/>
  <c r="I36" i="1"/>
  <c r="I35" i="1" s="1"/>
  <c r="H36" i="1"/>
  <c r="G36" i="1"/>
  <c r="G35" i="1" s="1"/>
  <c r="F36" i="1"/>
  <c r="F35" i="1" s="1"/>
  <c r="E36" i="1"/>
  <c r="N35" i="1"/>
  <c r="S34" i="1"/>
  <c r="R34" i="1"/>
  <c r="Q34" i="1"/>
  <c r="S33" i="1"/>
  <c r="R33" i="1"/>
  <c r="Q33" i="1"/>
  <c r="S32" i="1"/>
  <c r="R32" i="1"/>
  <c r="Q32" i="1"/>
  <c r="S31" i="1"/>
  <c r="R31" i="1"/>
  <c r="Q31" i="1"/>
  <c r="S30" i="1"/>
  <c r="R30" i="1"/>
  <c r="Q30" i="1"/>
  <c r="S29" i="1"/>
  <c r="R29" i="1"/>
  <c r="Q29" i="1"/>
  <c r="S28" i="1"/>
  <c r="R28" i="1"/>
  <c r="Q28" i="1"/>
  <c r="S27" i="1"/>
  <c r="R27" i="1"/>
  <c r="Q27" i="1"/>
  <c r="S26" i="1"/>
  <c r="R26" i="1"/>
  <c r="Q26" i="1"/>
  <c r="S25" i="1"/>
  <c r="R25" i="1"/>
  <c r="Q25" i="1"/>
  <c r="S24" i="1"/>
  <c r="R24" i="1"/>
  <c r="Q24" i="1"/>
  <c r="S23" i="1"/>
  <c r="R23" i="1"/>
  <c r="Q23" i="1"/>
  <c r="S22" i="1"/>
  <c r="R22" i="1"/>
  <c r="Q22" i="1"/>
  <c r="S21" i="1"/>
  <c r="R21" i="1"/>
  <c r="Q21" i="1"/>
  <c r="S20" i="1"/>
  <c r="R20" i="1"/>
  <c r="Q20" i="1"/>
  <c r="S19" i="1"/>
  <c r="R19" i="1"/>
  <c r="Q19" i="1"/>
  <c r="S18" i="1"/>
  <c r="R18" i="1"/>
  <c r="Q18" i="1"/>
  <c r="S17" i="1"/>
  <c r="R17" i="1"/>
  <c r="Q17" i="1"/>
  <c r="S16" i="1"/>
  <c r="R16" i="1"/>
  <c r="Q16" i="1"/>
  <c r="S15" i="1"/>
  <c r="R15" i="1"/>
  <c r="Q15" i="1"/>
  <c r="S14" i="1"/>
  <c r="R14" i="1"/>
  <c r="Q14" i="1"/>
  <c r="S13" i="1"/>
  <c r="R13" i="1"/>
  <c r="Q13" i="1"/>
  <c r="S12" i="1"/>
  <c r="R12" i="1"/>
  <c r="Q12" i="1"/>
  <c r="S11" i="1"/>
  <c r="R11" i="1"/>
  <c r="Q11" i="1"/>
  <c r="S10" i="1"/>
  <c r="R10" i="1"/>
  <c r="Q10" i="1"/>
  <c r="S9" i="1"/>
  <c r="S7" i="1" s="1"/>
  <c r="R9" i="1"/>
  <c r="Q9" i="1"/>
  <c r="S8" i="1"/>
  <c r="R8" i="1"/>
  <c r="Q8" i="1"/>
  <c r="T7" i="1"/>
  <c r="X188" i="1" s="1"/>
  <c r="P7" i="1"/>
  <c r="O7" i="1"/>
  <c r="N7" i="1"/>
  <c r="M7" i="1"/>
  <c r="L7" i="1"/>
  <c r="K7" i="1"/>
  <c r="K179" i="1" s="1"/>
  <c r="J7" i="1"/>
  <c r="I7" i="1"/>
  <c r="H7" i="1"/>
  <c r="G7" i="1"/>
  <c r="F7" i="1"/>
  <c r="E7" i="1"/>
  <c r="E179" i="1" s="1"/>
  <c r="Q184" i="6" l="1"/>
  <c r="I180" i="1"/>
  <c r="O180" i="1"/>
  <c r="S92" i="1"/>
  <c r="Q98" i="1"/>
  <c r="N123" i="1"/>
  <c r="G158" i="1"/>
  <c r="M158" i="1"/>
  <c r="G167" i="1"/>
  <c r="M167" i="1"/>
  <c r="H102" i="1"/>
  <c r="N102" i="1"/>
  <c r="R111" i="1"/>
  <c r="I123" i="1"/>
  <c r="O123" i="1"/>
  <c r="S134" i="1"/>
  <c r="S123" i="1" s="1"/>
  <c r="F140" i="1"/>
  <c r="N158" i="1"/>
  <c r="S164" i="1"/>
  <c r="S158" i="1" s="1"/>
  <c r="N167" i="1"/>
  <c r="S175" i="1"/>
  <c r="Q92" i="1"/>
  <c r="R98" i="1"/>
  <c r="I102" i="1"/>
  <c r="O102" i="1"/>
  <c r="J123" i="1"/>
  <c r="P123" i="1"/>
  <c r="Q134" i="1"/>
  <c r="Q123" i="1" s="1"/>
  <c r="G140" i="1"/>
  <c r="M140" i="1"/>
  <c r="R141" i="1"/>
  <c r="O158" i="1"/>
  <c r="O167" i="1"/>
  <c r="F102" i="1"/>
  <c r="S124" i="1"/>
  <c r="F158" i="1"/>
  <c r="L158" i="1"/>
  <c r="F167" i="1"/>
  <c r="L167" i="1"/>
  <c r="S168" i="1"/>
  <c r="S167" i="1" s="1"/>
  <c r="J180" i="1"/>
  <c r="P180" i="1"/>
  <c r="P181" i="1" s="1"/>
  <c r="E67" i="1"/>
  <c r="K67" i="1"/>
  <c r="E35" i="1"/>
  <c r="K35" i="1"/>
  <c r="G180" i="1"/>
  <c r="M180" i="1"/>
  <c r="S55" i="1"/>
  <c r="S35" i="1" s="1"/>
  <c r="R7" i="1"/>
  <c r="H171" i="4"/>
  <c r="N171" i="4"/>
  <c r="I96" i="4"/>
  <c r="O96" i="4"/>
  <c r="J117" i="4"/>
  <c r="P117" i="4"/>
  <c r="J96" i="4"/>
  <c r="L96" i="4"/>
  <c r="K117" i="4"/>
  <c r="R118" i="4"/>
  <c r="E96" i="4"/>
  <c r="S128" i="4"/>
  <c r="R152" i="4"/>
  <c r="O151" i="4"/>
  <c r="Q161" i="4"/>
  <c r="K134" i="4"/>
  <c r="K175" i="4"/>
  <c r="S105" i="4"/>
  <c r="Q128" i="4"/>
  <c r="Q135" i="4"/>
  <c r="Q134" i="4" s="1"/>
  <c r="S152" i="4"/>
  <c r="G172" i="4"/>
  <c r="G173" i="4" s="1"/>
  <c r="M172" i="4"/>
  <c r="M173" i="4" s="1"/>
  <c r="S62" i="4"/>
  <c r="E61" i="4"/>
  <c r="K61" i="4"/>
  <c r="T61" i="4"/>
  <c r="E172" i="4"/>
  <c r="I30" i="4"/>
  <c r="O30" i="4"/>
  <c r="H30" i="4"/>
  <c r="N30" i="4"/>
  <c r="R31" i="4"/>
  <c r="E171" i="4"/>
  <c r="E173" i="4" s="1"/>
  <c r="K171" i="4"/>
  <c r="K173" i="4" s="1"/>
  <c r="R7" i="4"/>
  <c r="S31" i="4"/>
  <c r="S30" i="4" s="1"/>
  <c r="K97" i="2"/>
  <c r="G118" i="2"/>
  <c r="F87" i="2"/>
  <c r="S153" i="2"/>
  <c r="S152" i="2" s="1"/>
  <c r="Q158" i="2"/>
  <c r="S162" i="2"/>
  <c r="S161" i="2" s="1"/>
  <c r="Q169" i="2"/>
  <c r="H118" i="2"/>
  <c r="S119" i="2"/>
  <c r="S118" i="2" s="1"/>
  <c r="N135" i="2"/>
  <c r="S145" i="2"/>
  <c r="Q162" i="2"/>
  <c r="Q161" i="2" s="1"/>
  <c r="R169" i="2"/>
  <c r="M118" i="2"/>
  <c r="T87" i="2"/>
  <c r="X184" i="2" s="1"/>
  <c r="G97" i="2"/>
  <c r="M97" i="2"/>
  <c r="I118" i="2"/>
  <c r="E135" i="2"/>
  <c r="K135" i="2"/>
  <c r="O135" i="2"/>
  <c r="R153" i="2"/>
  <c r="E97" i="2"/>
  <c r="F97" i="2"/>
  <c r="L97" i="2"/>
  <c r="T97" i="2"/>
  <c r="X185" i="2" s="1"/>
  <c r="S98" i="2"/>
  <c r="H172" i="2"/>
  <c r="N172" i="2"/>
  <c r="G62" i="2"/>
  <c r="M62" i="2"/>
  <c r="S62" i="2"/>
  <c r="E172" i="2"/>
  <c r="K172" i="2"/>
  <c r="R79" i="2"/>
  <c r="Q63" i="2"/>
  <c r="Q62" i="2" s="1"/>
  <c r="S79" i="2"/>
  <c r="E30" i="2"/>
  <c r="R50" i="2"/>
  <c r="S7" i="2"/>
  <c r="N30" i="2"/>
  <c r="S50" i="2"/>
  <c r="S30" i="2" s="1"/>
  <c r="Q257" i="5"/>
  <c r="F366" i="5"/>
  <c r="I264" i="5"/>
  <c r="Q324" i="5"/>
  <c r="F532" i="5"/>
  <c r="L532" i="5"/>
  <c r="D549" i="5"/>
  <c r="J549" i="5"/>
  <c r="S549" i="5"/>
  <c r="N724" i="5"/>
  <c r="O264" i="5"/>
  <c r="I245" i="5"/>
  <c r="O245" i="5"/>
  <c r="P759" i="5"/>
  <c r="O456" i="5"/>
  <c r="G293" i="5"/>
  <c r="M293" i="5"/>
  <c r="D677" i="5"/>
  <c r="G629" i="5"/>
  <c r="F677" i="5"/>
  <c r="H687" i="5"/>
  <c r="P206" i="5"/>
  <c r="Q219" i="5"/>
  <c r="P363" i="5"/>
  <c r="Q550" i="5"/>
  <c r="S245" i="5"/>
  <c r="F724" i="5"/>
  <c r="D245" i="5"/>
  <c r="J245" i="5"/>
  <c r="J366" i="5"/>
  <c r="S366" i="5"/>
  <c r="S603" i="5"/>
  <c r="O629" i="5"/>
  <c r="Q246" i="5"/>
  <c r="Q245" i="5" s="1"/>
  <c r="S649" i="5"/>
  <c r="L747" i="5"/>
  <c r="G201" i="5"/>
  <c r="G378" i="5" s="1"/>
  <c r="D323" i="5"/>
  <c r="J323" i="5"/>
  <c r="E340" i="5"/>
  <c r="K340" i="5"/>
  <c r="I456" i="5"/>
  <c r="I515" i="5"/>
  <c r="H549" i="5"/>
  <c r="N549" i="5"/>
  <c r="S586" i="5"/>
  <c r="R407" i="5"/>
  <c r="I590" i="5"/>
  <c r="J190" i="5"/>
  <c r="S186" i="5"/>
  <c r="S188" i="5" s="1"/>
  <c r="F101" i="5"/>
  <c r="F186" i="5"/>
  <c r="L101" i="5"/>
  <c r="L186" i="5"/>
  <c r="O303" i="5"/>
  <c r="P324" i="5"/>
  <c r="Q341" i="5"/>
  <c r="Q363" i="5"/>
  <c r="D485" i="5"/>
  <c r="J485" i="5"/>
  <c r="P496" i="5"/>
  <c r="Q516" i="5"/>
  <c r="I687" i="5"/>
  <c r="L734" i="5"/>
  <c r="J747" i="5"/>
  <c r="G101" i="5"/>
  <c r="G186" i="5"/>
  <c r="I189" i="5" s="1"/>
  <c r="M101" i="5"/>
  <c r="M186" i="5"/>
  <c r="N189" i="5" s="1"/>
  <c r="Q411" i="5"/>
  <c r="H188" i="5"/>
  <c r="N188" i="5"/>
  <c r="R398" i="5"/>
  <c r="I188" i="5"/>
  <c r="O188" i="5"/>
  <c r="D101" i="5"/>
  <c r="D186" i="5"/>
  <c r="J101" i="5"/>
  <c r="J186" i="5"/>
  <c r="E357" i="5"/>
  <c r="G687" i="5"/>
  <c r="O741" i="5"/>
  <c r="E188" i="5"/>
  <c r="K188" i="5"/>
  <c r="P367" i="5"/>
  <c r="H340" i="5"/>
  <c r="N340" i="5"/>
  <c r="L357" i="5"/>
  <c r="G437" i="5"/>
  <c r="M437" i="5"/>
  <c r="D558" i="5"/>
  <c r="J558" i="5"/>
  <c r="L558" i="5"/>
  <c r="I707" i="5"/>
  <c r="D724" i="5"/>
  <c r="R313" i="5"/>
  <c r="S393" i="5"/>
  <c r="S570" i="5" s="1"/>
  <c r="R358" i="5"/>
  <c r="I303" i="5"/>
  <c r="E393" i="5"/>
  <c r="E570" i="5" s="1"/>
  <c r="F495" i="5"/>
  <c r="L495" i="5"/>
  <c r="Q102" i="5"/>
  <c r="Q215" i="5"/>
  <c r="R304" i="5"/>
  <c r="Q313" i="5"/>
  <c r="Q394" i="5"/>
  <c r="Q486" i="5"/>
  <c r="R496" i="5"/>
  <c r="P567" i="5"/>
  <c r="R591" i="5"/>
  <c r="R590" i="5" s="1"/>
  <c r="I724" i="5"/>
  <c r="F340" i="5"/>
  <c r="L340" i="5"/>
  <c r="E437" i="5"/>
  <c r="K437" i="5"/>
  <c r="R491" i="5"/>
  <c r="J515" i="5"/>
  <c r="G532" i="5"/>
  <c r="M532" i="5"/>
  <c r="F558" i="5"/>
  <c r="M585" i="5"/>
  <c r="I610" i="5"/>
  <c r="E629" i="5"/>
  <c r="M629" i="5"/>
  <c r="N677" i="5"/>
  <c r="R246" i="5"/>
  <c r="Q398" i="5"/>
  <c r="R457" i="5"/>
  <c r="P350" i="5"/>
  <c r="E456" i="5"/>
  <c r="K456" i="5"/>
  <c r="H495" i="5"/>
  <c r="N495" i="5"/>
  <c r="F549" i="5"/>
  <c r="L549" i="5"/>
  <c r="N293" i="5"/>
  <c r="H456" i="5"/>
  <c r="N456" i="5"/>
  <c r="P505" i="5"/>
  <c r="P533" i="5"/>
  <c r="R542" i="5"/>
  <c r="E323" i="5"/>
  <c r="K323" i="5"/>
  <c r="I323" i="5"/>
  <c r="O323" i="5"/>
  <c r="D340" i="5"/>
  <c r="J340" i="5"/>
  <c r="I366" i="5"/>
  <c r="O366" i="5"/>
  <c r="E485" i="5"/>
  <c r="K485" i="5"/>
  <c r="Q533" i="5"/>
  <c r="D629" i="5"/>
  <c r="K630" i="5"/>
  <c r="D707" i="5"/>
  <c r="D293" i="5"/>
  <c r="J293" i="5"/>
  <c r="Q304" i="5"/>
  <c r="P332" i="5"/>
  <c r="K357" i="5"/>
  <c r="Q367" i="5"/>
  <c r="G393" i="5"/>
  <c r="G570" i="5" s="1"/>
  <c r="I437" i="5"/>
  <c r="O437" i="5"/>
  <c r="D532" i="5"/>
  <c r="J532" i="5"/>
  <c r="S532" i="5"/>
  <c r="F585" i="5"/>
  <c r="F762" i="5" s="1"/>
  <c r="O585" i="5"/>
  <c r="G590" i="5"/>
  <c r="H629" i="5"/>
  <c r="S641" i="5"/>
  <c r="G648" i="5"/>
  <c r="L678" i="5"/>
  <c r="J697" i="5"/>
  <c r="G724" i="5"/>
  <c r="N751" i="5"/>
  <c r="N750" i="5" s="1"/>
  <c r="R226" i="5"/>
  <c r="F303" i="5"/>
  <c r="L303" i="5"/>
  <c r="P394" i="5"/>
  <c r="P411" i="5"/>
  <c r="Q438" i="5"/>
  <c r="P449" i="5"/>
  <c r="F750" i="5"/>
  <c r="P341" i="5"/>
  <c r="I201" i="5"/>
  <c r="I378" i="5" s="1"/>
  <c r="O201" i="5"/>
  <c r="O378" i="5" s="1"/>
  <c r="E264" i="5"/>
  <c r="K264" i="5"/>
  <c r="L366" i="5"/>
  <c r="E495" i="5"/>
  <c r="K495" i="5"/>
  <c r="G495" i="5"/>
  <c r="M495" i="5"/>
  <c r="P550" i="5"/>
  <c r="R555" i="5"/>
  <c r="E558" i="5"/>
  <c r="P559" i="5"/>
  <c r="P558" i="5" s="1"/>
  <c r="I629" i="5"/>
  <c r="D648" i="5"/>
  <c r="L683" i="5"/>
  <c r="M687" i="5"/>
  <c r="M724" i="5"/>
  <c r="E741" i="5"/>
  <c r="S201" i="5"/>
  <c r="S378" i="5" s="1"/>
  <c r="Q226" i="5"/>
  <c r="Q265" i="5"/>
  <c r="F323" i="5"/>
  <c r="R367" i="5"/>
  <c r="R394" i="5"/>
  <c r="P398" i="5"/>
  <c r="Q407" i="5"/>
  <c r="R411" i="5"/>
  <c r="I393" i="5"/>
  <c r="I570" i="5" s="1"/>
  <c r="O393" i="5"/>
  <c r="O570" i="5" s="1"/>
  <c r="P473" i="5"/>
  <c r="F763" i="5"/>
  <c r="E677" i="5"/>
  <c r="E687" i="5"/>
  <c r="E724" i="5"/>
  <c r="O724" i="5"/>
  <c r="P748" i="5"/>
  <c r="P747" i="5" s="1"/>
  <c r="K101" i="5"/>
  <c r="F357" i="5"/>
  <c r="H677" i="5"/>
  <c r="F687" i="5"/>
  <c r="H707" i="5"/>
  <c r="N707" i="5"/>
  <c r="P219" i="5"/>
  <c r="N323" i="5"/>
  <c r="S340" i="5"/>
  <c r="I340" i="5"/>
  <c r="O340" i="5"/>
  <c r="I485" i="5"/>
  <c r="O485" i="5"/>
  <c r="Q524" i="5"/>
  <c r="P555" i="5"/>
  <c r="O687" i="5"/>
  <c r="S716" i="5"/>
  <c r="L725" i="5"/>
  <c r="F741" i="5"/>
  <c r="S101" i="5"/>
  <c r="R102" i="5"/>
  <c r="R186" i="5" s="1"/>
  <c r="M201" i="5"/>
  <c r="M378" i="5" s="1"/>
  <c r="R219" i="5"/>
  <c r="P246" i="5"/>
  <c r="G379" i="5"/>
  <c r="G264" i="5"/>
  <c r="M264" i="5"/>
  <c r="R281" i="5"/>
  <c r="Q299" i="5"/>
  <c r="D366" i="5"/>
  <c r="R375" i="5"/>
  <c r="F393" i="5"/>
  <c r="F570" i="5" s="1"/>
  <c r="L393" i="5"/>
  <c r="L570" i="5" s="1"/>
  <c r="D437" i="5"/>
  <c r="J437" i="5"/>
  <c r="R449" i="5"/>
  <c r="Q457" i="5"/>
  <c r="G485" i="5"/>
  <c r="M485" i="5"/>
  <c r="Q542" i="5"/>
  <c r="L649" i="5"/>
  <c r="M677" i="5"/>
  <c r="S678" i="5"/>
  <c r="S683" i="5"/>
  <c r="S697" i="5"/>
  <c r="M741" i="5"/>
  <c r="D750" i="5"/>
  <c r="Q281" i="5"/>
  <c r="N245" i="5"/>
  <c r="F264" i="5"/>
  <c r="L264" i="5"/>
  <c r="P294" i="5"/>
  <c r="P313" i="5"/>
  <c r="G456" i="5"/>
  <c r="M456" i="5"/>
  <c r="Q491" i="5"/>
  <c r="Q485" i="5" s="1"/>
  <c r="O515" i="5"/>
  <c r="E532" i="5"/>
  <c r="K532" i="5"/>
  <c r="K558" i="5"/>
  <c r="G558" i="5"/>
  <c r="M558" i="5"/>
  <c r="K585" i="5"/>
  <c r="G677" i="5"/>
  <c r="R688" i="5"/>
  <c r="J716" i="5"/>
  <c r="K734" i="5"/>
  <c r="K747" i="5"/>
  <c r="O751" i="5"/>
  <c r="O750" i="5" s="1"/>
  <c r="K759" i="5"/>
  <c r="E648" i="5"/>
  <c r="R202" i="5"/>
  <c r="R215" i="5"/>
  <c r="P299" i="5"/>
  <c r="L323" i="5"/>
  <c r="Q332" i="5"/>
  <c r="R350" i="5"/>
  <c r="Q358" i="5"/>
  <c r="R363" i="5"/>
  <c r="Q375" i="5"/>
  <c r="Q449" i="5"/>
  <c r="P457" i="5"/>
  <c r="D515" i="5"/>
  <c r="R524" i="5"/>
  <c r="P542" i="5"/>
  <c r="Q555" i="5"/>
  <c r="L585" i="5"/>
  <c r="L630" i="5"/>
  <c r="N763" i="5"/>
  <c r="L697" i="5"/>
  <c r="M708" i="5"/>
  <c r="M707" i="5" s="1"/>
  <c r="P202" i="5"/>
  <c r="H201" i="5"/>
  <c r="H378" i="5" s="1"/>
  <c r="S264" i="5"/>
  <c r="O293" i="5"/>
  <c r="E303" i="5"/>
  <c r="K303" i="5"/>
  <c r="H393" i="5"/>
  <c r="H570" i="5" s="1"/>
  <c r="N393" i="5"/>
  <c r="N570" i="5" s="1"/>
  <c r="G571" i="5"/>
  <c r="M571" i="5"/>
  <c r="G515" i="5"/>
  <c r="M515" i="5"/>
  <c r="G549" i="5"/>
  <c r="M549" i="5"/>
  <c r="E549" i="5"/>
  <c r="K549" i="5"/>
  <c r="R559" i="5"/>
  <c r="S590" i="5"/>
  <c r="O763" i="5"/>
  <c r="S734" i="5"/>
  <c r="G741" i="5"/>
  <c r="G750" i="5"/>
  <c r="O179" i="1"/>
  <c r="O181" i="1" s="1"/>
  <c r="H180" i="1"/>
  <c r="G92" i="1"/>
  <c r="J179" i="1"/>
  <c r="J181" i="1" s="1"/>
  <c r="P179" i="1"/>
  <c r="T35" i="1"/>
  <c r="X189" i="1" s="1"/>
  <c r="J35" i="1"/>
  <c r="P35" i="1"/>
  <c r="J67" i="1"/>
  <c r="P67" i="1"/>
  <c r="I173" i="2"/>
  <c r="O173" i="2"/>
  <c r="R62" i="2"/>
  <c r="R87" i="2"/>
  <c r="Q97" i="2"/>
  <c r="G161" i="2"/>
  <c r="M161" i="2"/>
  <c r="F117" i="4"/>
  <c r="F179" i="1"/>
  <c r="H35" i="1"/>
  <c r="Q36" i="1"/>
  <c r="E180" i="1"/>
  <c r="E181" i="1" s="1"/>
  <c r="K180" i="1"/>
  <c r="T180" i="1"/>
  <c r="F67" i="1"/>
  <c r="L67" i="1"/>
  <c r="R84" i="1"/>
  <c r="T102" i="1"/>
  <c r="X192" i="1" s="1"/>
  <c r="S103" i="1"/>
  <c r="S102" i="1" s="1"/>
  <c r="Q111" i="1"/>
  <c r="R124" i="1"/>
  <c r="R151" i="1"/>
  <c r="R164" i="1"/>
  <c r="F172" i="2"/>
  <c r="L172" i="2"/>
  <c r="E173" i="2"/>
  <c r="K173" i="2"/>
  <c r="J62" i="2"/>
  <c r="P62" i="2"/>
  <c r="J87" i="2"/>
  <c r="P87" i="2"/>
  <c r="S106" i="2"/>
  <c r="S97" i="2" s="1"/>
  <c r="J118" i="2"/>
  <c r="P118" i="2"/>
  <c r="F135" i="2"/>
  <c r="L135" i="2"/>
  <c r="J152" i="2"/>
  <c r="P152" i="2"/>
  <c r="F171" i="4"/>
  <c r="L171" i="4"/>
  <c r="T171" i="4"/>
  <c r="T30" i="4"/>
  <c r="J30" i="4"/>
  <c r="P30" i="4"/>
  <c r="R62" i="4"/>
  <c r="R92" i="4"/>
  <c r="Q157" i="4"/>
  <c r="Q151" i="4" s="1"/>
  <c r="F160" i="4"/>
  <c r="L160" i="4"/>
  <c r="D201" i="5"/>
  <c r="D378" i="5" s="1"/>
  <c r="J201" i="5"/>
  <c r="J378" i="5" s="1"/>
  <c r="H293" i="5"/>
  <c r="Q67" i="1"/>
  <c r="L179" i="1"/>
  <c r="G179" i="1"/>
  <c r="G181" i="1" s="1"/>
  <c r="M179" i="1"/>
  <c r="Q7" i="1"/>
  <c r="R36" i="1"/>
  <c r="F180" i="1"/>
  <c r="F181" i="1" s="1"/>
  <c r="L180" i="1"/>
  <c r="Q55" i="1"/>
  <c r="S84" i="1"/>
  <c r="E92" i="1"/>
  <c r="K92" i="1"/>
  <c r="Q103" i="1"/>
  <c r="J140" i="1"/>
  <c r="P140" i="1"/>
  <c r="R159" i="1"/>
  <c r="R168" i="1"/>
  <c r="R167" i="1" s="1"/>
  <c r="G172" i="2"/>
  <c r="M172" i="2"/>
  <c r="T172" i="2"/>
  <c r="O30" i="2"/>
  <c r="R31" i="2"/>
  <c r="R30" i="2" s="1"/>
  <c r="F173" i="2"/>
  <c r="L173" i="2"/>
  <c r="S93" i="2"/>
  <c r="R98" i="2"/>
  <c r="R97" i="2" s="1"/>
  <c r="Q129" i="2"/>
  <c r="Q118" i="2" s="1"/>
  <c r="G135" i="2"/>
  <c r="M135" i="2"/>
  <c r="R145" i="2"/>
  <c r="J161" i="2"/>
  <c r="P161" i="2"/>
  <c r="J172" i="4"/>
  <c r="P172" i="4"/>
  <c r="Q50" i="4"/>
  <c r="H134" i="4"/>
  <c r="N134" i="4"/>
  <c r="R144" i="4"/>
  <c r="I293" i="5"/>
  <c r="R341" i="5"/>
  <c r="R667" i="5"/>
  <c r="R665" i="5" s="1"/>
  <c r="L665" i="5"/>
  <c r="H179" i="1"/>
  <c r="H181" i="1" s="1"/>
  <c r="N179" i="1"/>
  <c r="R55" i="1"/>
  <c r="R68" i="1"/>
  <c r="R103" i="1"/>
  <c r="R134" i="1"/>
  <c r="S141" i="1"/>
  <c r="S140" i="1" s="1"/>
  <c r="Q151" i="1"/>
  <c r="J158" i="1"/>
  <c r="P158" i="1"/>
  <c r="Q164" i="1"/>
  <c r="Q158" i="1" s="1"/>
  <c r="J167" i="1"/>
  <c r="P167" i="1"/>
  <c r="Q7" i="2"/>
  <c r="J172" i="2"/>
  <c r="P172" i="2"/>
  <c r="G173" i="2"/>
  <c r="M173" i="2"/>
  <c r="T173" i="2"/>
  <c r="J173" i="2"/>
  <c r="P173" i="2"/>
  <c r="R129" i="2"/>
  <c r="R173" i="2" s="1"/>
  <c r="R136" i="2"/>
  <c r="Q153" i="2"/>
  <c r="Q152" i="2" s="1"/>
  <c r="R158" i="2"/>
  <c r="Q31" i="4"/>
  <c r="I86" i="4"/>
  <c r="R97" i="4"/>
  <c r="G245" i="5"/>
  <c r="H245" i="5"/>
  <c r="H323" i="5"/>
  <c r="I179" i="1"/>
  <c r="N180" i="1"/>
  <c r="N181" i="1" s="1"/>
  <c r="M92" i="1"/>
  <c r="Q167" i="1"/>
  <c r="I172" i="2"/>
  <c r="O172" i="2"/>
  <c r="H173" i="2"/>
  <c r="H174" i="2" s="1"/>
  <c r="N173" i="2"/>
  <c r="G87" i="2"/>
  <c r="M87" i="2"/>
  <c r="S135" i="2"/>
  <c r="Q135" i="2"/>
  <c r="I171" i="4"/>
  <c r="O171" i="4"/>
  <c r="N174" i="4" s="1"/>
  <c r="S117" i="4"/>
  <c r="M379" i="5"/>
  <c r="M245" i="5"/>
  <c r="R152" i="2"/>
  <c r="E161" i="2"/>
  <c r="K161" i="2"/>
  <c r="G171" i="4"/>
  <c r="M171" i="4"/>
  <c r="F172" i="4"/>
  <c r="L172" i="4"/>
  <c r="K176" i="4"/>
  <c r="H172" i="4"/>
  <c r="N172" i="4"/>
  <c r="S86" i="4"/>
  <c r="G117" i="4"/>
  <c r="M117" i="4"/>
  <c r="G134" i="4"/>
  <c r="M134" i="4"/>
  <c r="T160" i="4"/>
  <c r="S160" i="4"/>
  <c r="I101" i="5"/>
  <c r="O101" i="5"/>
  <c r="F245" i="5"/>
  <c r="L245" i="5"/>
  <c r="D264" i="5"/>
  <c r="J264" i="5"/>
  <c r="H303" i="5"/>
  <c r="N303" i="5"/>
  <c r="G323" i="5"/>
  <c r="M323" i="5"/>
  <c r="H357" i="5"/>
  <c r="N357" i="5"/>
  <c r="E366" i="5"/>
  <c r="K366" i="5"/>
  <c r="D393" i="5"/>
  <c r="D570" i="5" s="1"/>
  <c r="Q602" i="5"/>
  <c r="Q599" i="5" s="1"/>
  <c r="H599" i="5"/>
  <c r="K716" i="5"/>
  <c r="Q718" i="5"/>
  <c r="Q716" i="5" s="1"/>
  <c r="J734" i="5"/>
  <c r="K393" i="5"/>
  <c r="K570" i="5" s="1"/>
  <c r="I586" i="5"/>
  <c r="R587" i="5"/>
  <c r="R586" i="5" s="1"/>
  <c r="E585" i="5"/>
  <c r="E762" i="5" s="1"/>
  <c r="K683" i="5"/>
  <c r="Q685" i="5"/>
  <c r="Q683" i="5" s="1"/>
  <c r="S688" i="5"/>
  <c r="R761" i="5"/>
  <c r="L759" i="5"/>
  <c r="E152" i="2"/>
  <c r="K152" i="2"/>
  <c r="R162" i="2"/>
  <c r="R161" i="2" s="1"/>
  <c r="J171" i="4"/>
  <c r="J174" i="4" s="1"/>
  <c r="P171" i="4"/>
  <c r="Q7" i="4"/>
  <c r="E30" i="4"/>
  <c r="K30" i="4"/>
  <c r="I172" i="4"/>
  <c r="O172" i="4"/>
  <c r="O173" i="4" s="1"/>
  <c r="J61" i="4"/>
  <c r="P61" i="4"/>
  <c r="T172" i="4"/>
  <c r="S78" i="4"/>
  <c r="S61" i="4" s="1"/>
  <c r="Q92" i="4"/>
  <c r="Q86" i="4" s="1"/>
  <c r="Q97" i="4"/>
  <c r="Q96" i="4" s="1"/>
  <c r="R105" i="4"/>
  <c r="Q118" i="4"/>
  <c r="Q117" i="4" s="1"/>
  <c r="R128" i="4"/>
  <c r="R135" i="4"/>
  <c r="S157" i="4"/>
  <c r="S151" i="4" s="1"/>
  <c r="H160" i="4"/>
  <c r="N160" i="4"/>
  <c r="Q168" i="4"/>
  <c r="Q160" i="4" s="1"/>
  <c r="G382" i="5"/>
  <c r="P215" i="5"/>
  <c r="E245" i="5"/>
  <c r="K245" i="5"/>
  <c r="J382" i="5"/>
  <c r="I379" i="5"/>
  <c r="O379" i="5"/>
  <c r="P257" i="5"/>
  <c r="R265" i="5"/>
  <c r="E293" i="5"/>
  <c r="K293" i="5"/>
  <c r="S303" i="5"/>
  <c r="G340" i="5"/>
  <c r="M340" i="5"/>
  <c r="S357" i="5"/>
  <c r="I357" i="5"/>
  <c r="O357" i="5"/>
  <c r="G366" i="5"/>
  <c r="M366" i="5"/>
  <c r="R473" i="5"/>
  <c r="I603" i="5"/>
  <c r="P630" i="5"/>
  <c r="P651" i="5"/>
  <c r="P649" i="5" s="1"/>
  <c r="M649" i="5"/>
  <c r="M648" i="5" s="1"/>
  <c r="Q710" i="5"/>
  <c r="Q708" i="5" s="1"/>
  <c r="K708" i="5"/>
  <c r="R717" i="5"/>
  <c r="R716" i="5" s="1"/>
  <c r="L716" i="5"/>
  <c r="R747" i="5"/>
  <c r="R168" i="4"/>
  <c r="E101" i="5"/>
  <c r="Q206" i="5"/>
  <c r="D379" i="5"/>
  <c r="J379" i="5"/>
  <c r="P265" i="5"/>
  <c r="Q294" i="5"/>
  <c r="S293" i="5"/>
  <c r="R299" i="5"/>
  <c r="P304" i="5"/>
  <c r="S323" i="5"/>
  <c r="R332" i="5"/>
  <c r="P358" i="5"/>
  <c r="D357" i="5"/>
  <c r="J357" i="5"/>
  <c r="P375" i="5"/>
  <c r="F629" i="5"/>
  <c r="N629" i="5"/>
  <c r="S630" i="5"/>
  <c r="R745" i="5"/>
  <c r="R742" i="5" s="1"/>
  <c r="L742" i="5"/>
  <c r="P752" i="5"/>
  <c r="P751" i="5" s="1"/>
  <c r="J751" i="5"/>
  <c r="K172" i="4"/>
  <c r="R50" i="4"/>
  <c r="R78" i="4"/>
  <c r="R87" i="4"/>
  <c r="T96" i="4"/>
  <c r="S97" i="4"/>
  <c r="S96" i="4" s="1"/>
  <c r="T117" i="4"/>
  <c r="S144" i="4"/>
  <c r="S134" i="4" s="1"/>
  <c r="R157" i="4"/>
  <c r="R151" i="4" s="1"/>
  <c r="R161" i="4"/>
  <c r="H101" i="5"/>
  <c r="N101" i="5"/>
  <c r="Q202" i="5"/>
  <c r="N201" i="5"/>
  <c r="N378" i="5" s="1"/>
  <c r="R206" i="5"/>
  <c r="F201" i="5"/>
  <c r="F378" i="5" s="1"/>
  <c r="L201" i="5"/>
  <c r="L378" i="5" s="1"/>
  <c r="P226" i="5"/>
  <c r="E379" i="5"/>
  <c r="K379" i="5"/>
  <c r="R257" i="5"/>
  <c r="P281" i="5"/>
  <c r="R294" i="5"/>
  <c r="F293" i="5"/>
  <c r="L293" i="5"/>
  <c r="G303" i="5"/>
  <c r="M303" i="5"/>
  <c r="R324" i="5"/>
  <c r="Q350" i="5"/>
  <c r="G357" i="5"/>
  <c r="M357" i="5"/>
  <c r="F571" i="5"/>
  <c r="L571" i="5"/>
  <c r="Q647" i="5"/>
  <c r="Q641" i="5" s="1"/>
  <c r="K641" i="5"/>
  <c r="Q650" i="5"/>
  <c r="Q649" i="5" s="1"/>
  <c r="K649" i="5"/>
  <c r="G707" i="5"/>
  <c r="E571" i="5"/>
  <c r="K571" i="5"/>
  <c r="Q473" i="5"/>
  <c r="P491" i="5"/>
  <c r="Q496" i="5"/>
  <c r="P524" i="5"/>
  <c r="Q559" i="5"/>
  <c r="Q586" i="5"/>
  <c r="S599" i="5"/>
  <c r="P603" i="5"/>
  <c r="G610" i="5"/>
  <c r="D766" i="5"/>
  <c r="Q630" i="5"/>
  <c r="E763" i="5"/>
  <c r="M763" i="5"/>
  <c r="M766" i="5"/>
  <c r="J665" i="5"/>
  <c r="K665" i="5"/>
  <c r="I677" i="5"/>
  <c r="J683" i="5"/>
  <c r="N687" i="5"/>
  <c r="O708" i="5"/>
  <c r="O707" i="5" s="1"/>
  <c r="J708" i="5"/>
  <c r="F707" i="5"/>
  <c r="R725" i="5"/>
  <c r="K742" i="5"/>
  <c r="M393" i="5"/>
  <c r="M570" i="5" s="1"/>
  <c r="R418" i="5"/>
  <c r="P438" i="5"/>
  <c r="F456" i="5"/>
  <c r="L456" i="5"/>
  <c r="P486" i="5"/>
  <c r="I495" i="5"/>
  <c r="O495" i="5"/>
  <c r="S495" i="5"/>
  <c r="R505" i="5"/>
  <c r="P516" i="5"/>
  <c r="R533" i="5"/>
  <c r="R532" i="5" s="1"/>
  <c r="R550" i="5"/>
  <c r="I558" i="5"/>
  <c r="O558" i="5"/>
  <c r="S558" i="5"/>
  <c r="R567" i="5"/>
  <c r="G586" i="5"/>
  <c r="N585" i="5"/>
  <c r="H610" i="5"/>
  <c r="G763" i="5"/>
  <c r="N649" i="5"/>
  <c r="N648" i="5" s="1"/>
  <c r="R656" i="5"/>
  <c r="P717" i="5"/>
  <c r="P716" i="5" s="1"/>
  <c r="S725" i="5"/>
  <c r="N741" i="5"/>
  <c r="Q748" i="5"/>
  <c r="Q747" i="5" s="1"/>
  <c r="P407" i="5"/>
  <c r="P418" i="5"/>
  <c r="H437" i="5"/>
  <c r="N437" i="5"/>
  <c r="H485" i="5"/>
  <c r="N485" i="5"/>
  <c r="H515" i="5"/>
  <c r="N515" i="5"/>
  <c r="I532" i="5"/>
  <c r="O532" i="5"/>
  <c r="I549" i="5"/>
  <c r="O549" i="5"/>
  <c r="J585" i="5"/>
  <c r="G599" i="5"/>
  <c r="G603" i="5"/>
  <c r="R604" i="5"/>
  <c r="R603" i="5" s="1"/>
  <c r="R610" i="5"/>
  <c r="S610" i="5"/>
  <c r="H763" i="5"/>
  <c r="O649" i="5"/>
  <c r="O648" i="5" s="1"/>
  <c r="O677" i="5"/>
  <c r="R683" i="5"/>
  <c r="S708" i="5"/>
  <c r="H724" i="5"/>
  <c r="J725" i="5"/>
  <c r="R734" i="5"/>
  <c r="S742" i="5"/>
  <c r="S741" i="5" s="1"/>
  <c r="I750" i="5"/>
  <c r="L751" i="5"/>
  <c r="J393" i="5"/>
  <c r="J570" i="5" s="1"/>
  <c r="Q418" i="5"/>
  <c r="S437" i="5"/>
  <c r="R438" i="5"/>
  <c r="I571" i="5"/>
  <c r="O571" i="5"/>
  <c r="S485" i="5"/>
  <c r="R486" i="5"/>
  <c r="Q505" i="5"/>
  <c r="S515" i="5"/>
  <c r="R516" i="5"/>
  <c r="Q567" i="5"/>
  <c r="P590" i="5"/>
  <c r="I763" i="5"/>
  <c r="J641" i="5"/>
  <c r="S665" i="5"/>
  <c r="J678" i="5"/>
  <c r="K688" i="5"/>
  <c r="L688" i="5"/>
  <c r="E707" i="5"/>
  <c r="Q734" i="5"/>
  <c r="H741" i="5"/>
  <c r="J742" i="5"/>
  <c r="S751" i="5"/>
  <c r="S750" i="5" s="1"/>
  <c r="R759" i="5"/>
  <c r="F437" i="5"/>
  <c r="L437" i="5"/>
  <c r="S571" i="5"/>
  <c r="D571" i="5"/>
  <c r="J571" i="5"/>
  <c r="F485" i="5"/>
  <c r="L485" i="5"/>
  <c r="F515" i="5"/>
  <c r="L515" i="5"/>
  <c r="P586" i="5"/>
  <c r="Q590" i="5"/>
  <c r="D585" i="5"/>
  <c r="D762" i="5" s="1"/>
  <c r="R599" i="5"/>
  <c r="J630" i="5"/>
  <c r="D763" i="5"/>
  <c r="Q678" i="5"/>
  <c r="D687" i="5"/>
  <c r="K725" i="5"/>
  <c r="S379" i="5"/>
  <c r="J383" i="5"/>
  <c r="E201" i="5"/>
  <c r="E378" i="5" s="1"/>
  <c r="K201" i="5"/>
  <c r="K378" i="5" s="1"/>
  <c r="Q751" i="5"/>
  <c r="H379" i="5"/>
  <c r="H264" i="5"/>
  <c r="N379" i="5"/>
  <c r="N264" i="5"/>
  <c r="R641" i="5"/>
  <c r="P102" i="5"/>
  <c r="P665" i="5"/>
  <c r="Q697" i="5"/>
  <c r="P688" i="5"/>
  <c r="P697" i="5"/>
  <c r="R708" i="5"/>
  <c r="F379" i="5"/>
  <c r="L379" i="5"/>
  <c r="H571" i="5"/>
  <c r="N571" i="5"/>
  <c r="J575" i="5"/>
  <c r="P600" i="5"/>
  <c r="P599" i="5" s="1"/>
  <c r="Q611" i="5"/>
  <c r="Q610" i="5" s="1"/>
  <c r="P612" i="5"/>
  <c r="P610" i="5" s="1"/>
  <c r="R632" i="5"/>
  <c r="R630" i="5" s="1"/>
  <c r="L641" i="5"/>
  <c r="P645" i="5"/>
  <c r="P641" i="5" s="1"/>
  <c r="R651" i="5"/>
  <c r="Q667" i="5"/>
  <c r="Q665" i="5" s="1"/>
  <c r="K678" i="5"/>
  <c r="P679" i="5"/>
  <c r="P678" i="5" s="1"/>
  <c r="J688" i="5"/>
  <c r="K697" i="5"/>
  <c r="L708" i="5"/>
  <c r="P710" i="5"/>
  <c r="P708" i="5" s="1"/>
  <c r="Q729" i="5"/>
  <c r="Q725" i="5" s="1"/>
  <c r="Q746" i="5"/>
  <c r="Q742" i="5" s="1"/>
  <c r="K751" i="5"/>
  <c r="J759" i="5"/>
  <c r="D456" i="5"/>
  <c r="J456" i="5"/>
  <c r="H586" i="5"/>
  <c r="H590" i="5"/>
  <c r="I599" i="5"/>
  <c r="H603" i="5"/>
  <c r="J574" i="5"/>
  <c r="G574" i="5"/>
  <c r="J649" i="5"/>
  <c r="R679" i="5"/>
  <c r="R678" i="5" s="1"/>
  <c r="P684" i="5"/>
  <c r="P683" i="5" s="1"/>
  <c r="Q689" i="5"/>
  <c r="Q688" i="5" s="1"/>
  <c r="R698" i="5"/>
  <c r="R697" i="5" s="1"/>
  <c r="P726" i="5"/>
  <c r="P725" i="5" s="1"/>
  <c r="P735" i="5"/>
  <c r="P734" i="5" s="1"/>
  <c r="P743" i="5"/>
  <c r="P742" i="5" s="1"/>
  <c r="M751" i="5"/>
  <c r="M750" i="5" s="1"/>
  <c r="R752" i="5"/>
  <c r="R751" i="5" s="1"/>
  <c r="Q760" i="5"/>
  <c r="Q759" i="5" s="1"/>
  <c r="F174" i="4"/>
  <c r="R86" i="4"/>
  <c r="I173" i="4"/>
  <c r="H173" i="4"/>
  <c r="N173" i="4"/>
  <c r="N174" i="2"/>
  <c r="R135" i="2"/>
  <c r="G174" i="2"/>
  <c r="M174" i="2"/>
  <c r="Q30" i="2"/>
  <c r="Q87" i="2"/>
  <c r="X181" i="2"/>
  <c r="J30" i="2"/>
  <c r="P30" i="2"/>
  <c r="P182" i="1"/>
  <c r="R92" i="1"/>
  <c r="R140" i="1"/>
  <c r="S67" i="1"/>
  <c r="Q140" i="1"/>
  <c r="M181" i="1"/>
  <c r="R123" i="1"/>
  <c r="K181" i="1"/>
  <c r="R179" i="1"/>
  <c r="T179" i="1"/>
  <c r="T181" i="1" s="1"/>
  <c r="K184" i="1"/>
  <c r="Q180" i="1" l="1"/>
  <c r="S179" i="1"/>
  <c r="E182" i="1"/>
  <c r="S180" i="1"/>
  <c r="S181" i="1" s="1"/>
  <c r="I181" i="1"/>
  <c r="R102" i="1"/>
  <c r="K182" i="1"/>
  <c r="R67" i="1"/>
  <c r="R180" i="1"/>
  <c r="N182" i="1"/>
  <c r="O182" i="1"/>
  <c r="M182" i="1"/>
  <c r="K174" i="4"/>
  <c r="R96" i="4"/>
  <c r="M174" i="4"/>
  <c r="S171" i="4"/>
  <c r="R172" i="4"/>
  <c r="R117" i="4"/>
  <c r="R160" i="4"/>
  <c r="P174" i="4"/>
  <c r="E174" i="4"/>
  <c r="L174" i="4"/>
  <c r="L173" i="4"/>
  <c r="F173" i="4"/>
  <c r="G174" i="4"/>
  <c r="O174" i="4"/>
  <c r="R171" i="4"/>
  <c r="P173" i="4"/>
  <c r="T173" i="4"/>
  <c r="R30" i="4"/>
  <c r="Q172" i="2"/>
  <c r="S172" i="2"/>
  <c r="S174" i="2" s="1"/>
  <c r="K174" i="2"/>
  <c r="H175" i="2"/>
  <c r="E174" i="2"/>
  <c r="S173" i="2"/>
  <c r="J175" i="2"/>
  <c r="E175" i="2"/>
  <c r="F175" i="2"/>
  <c r="P175" i="2"/>
  <c r="I175" i="2"/>
  <c r="L175" i="2"/>
  <c r="I174" i="2"/>
  <c r="L174" i="2"/>
  <c r="K175" i="2"/>
  <c r="F174" i="2"/>
  <c r="M175" i="2"/>
  <c r="N175" i="2"/>
  <c r="T174" i="2"/>
  <c r="O175" i="2"/>
  <c r="Q340" i="5"/>
  <c r="Q323" i="5"/>
  <c r="P357" i="5"/>
  <c r="R357" i="5"/>
  <c r="M380" i="5"/>
  <c r="J687" i="5"/>
  <c r="Q549" i="5"/>
  <c r="R687" i="5"/>
  <c r="D573" i="5"/>
  <c r="J724" i="5"/>
  <c r="Q357" i="5"/>
  <c r="P340" i="5"/>
  <c r="L724" i="5"/>
  <c r="P750" i="5"/>
  <c r="P245" i="5"/>
  <c r="E189" i="5"/>
  <c r="I585" i="5"/>
  <c r="I762" i="5" s="1"/>
  <c r="I764" i="5" s="1"/>
  <c r="D765" i="5"/>
  <c r="R649" i="5"/>
  <c r="S648" i="5"/>
  <c r="Q437" i="5"/>
  <c r="R495" i="5"/>
  <c r="F572" i="5"/>
  <c r="M381" i="5"/>
  <c r="G766" i="5"/>
  <c r="R303" i="5"/>
  <c r="E573" i="5"/>
  <c r="J741" i="5"/>
  <c r="R515" i="5"/>
  <c r="P366" i="5"/>
  <c r="R264" i="5"/>
  <c r="Q303" i="5"/>
  <c r="Q515" i="5"/>
  <c r="P549" i="5"/>
  <c r="J648" i="5"/>
  <c r="K189" i="5"/>
  <c r="H189" i="5"/>
  <c r="P629" i="5"/>
  <c r="P293" i="5"/>
  <c r="D572" i="5"/>
  <c r="Q366" i="5"/>
  <c r="L677" i="5"/>
  <c r="O189" i="5"/>
  <c r="P495" i="5"/>
  <c r="G585" i="5"/>
  <c r="G762" i="5" s="1"/>
  <c r="G764" i="5" s="1"/>
  <c r="S763" i="5"/>
  <c r="K677" i="5"/>
  <c r="R437" i="5"/>
  <c r="R323" i="5"/>
  <c r="S380" i="5"/>
  <c r="R558" i="5"/>
  <c r="L741" i="5"/>
  <c r="P303" i="5"/>
  <c r="Q264" i="5"/>
  <c r="P323" i="5"/>
  <c r="R101" i="5"/>
  <c r="O381" i="5"/>
  <c r="L572" i="5"/>
  <c r="R245" i="5"/>
  <c r="R366" i="5"/>
  <c r="R188" i="5"/>
  <c r="Q101" i="5"/>
  <c r="Q186" i="5"/>
  <c r="G189" i="5"/>
  <c r="G188" i="5"/>
  <c r="P101" i="5"/>
  <c r="P186" i="5"/>
  <c r="L188" i="5"/>
  <c r="L189" i="5"/>
  <c r="J189" i="5"/>
  <c r="J188" i="5"/>
  <c r="J750" i="5"/>
  <c r="F188" i="5"/>
  <c r="F189" i="5"/>
  <c r="K741" i="5"/>
  <c r="D189" i="5"/>
  <c r="D188" i="5"/>
  <c r="M189" i="5"/>
  <c r="M188" i="5"/>
  <c r="J381" i="5"/>
  <c r="I572" i="5"/>
  <c r="S724" i="5"/>
  <c r="R549" i="5"/>
  <c r="K629" i="5"/>
  <c r="Q293" i="5"/>
  <c r="I380" i="5"/>
  <c r="P707" i="5"/>
  <c r="J767" i="5"/>
  <c r="P515" i="5"/>
  <c r="R340" i="5"/>
  <c r="O572" i="5"/>
  <c r="E572" i="5"/>
  <c r="N381" i="5"/>
  <c r="Q532" i="5"/>
  <c r="P532" i="5"/>
  <c r="Q393" i="5"/>
  <c r="Q570" i="5" s="1"/>
  <c r="K763" i="5"/>
  <c r="P437" i="5"/>
  <c r="Q201" i="5"/>
  <c r="Q378" i="5" s="1"/>
  <c r="P201" i="5"/>
  <c r="P378" i="5" s="1"/>
  <c r="P379" i="5"/>
  <c r="Q724" i="5"/>
  <c r="F573" i="5"/>
  <c r="R585" i="5"/>
  <c r="N573" i="5"/>
  <c r="K724" i="5"/>
  <c r="L687" i="5"/>
  <c r="G573" i="5"/>
  <c r="H381" i="5"/>
  <c r="R485" i="5"/>
  <c r="L648" i="5"/>
  <c r="J380" i="5"/>
  <c r="O380" i="5"/>
  <c r="S707" i="5"/>
  <c r="R741" i="5"/>
  <c r="J677" i="5"/>
  <c r="P585" i="5"/>
  <c r="P762" i="5" s="1"/>
  <c r="N762" i="5"/>
  <c r="N764" i="5" s="1"/>
  <c r="R456" i="5"/>
  <c r="G380" i="5"/>
  <c r="F764" i="5"/>
  <c r="R201" i="5"/>
  <c r="R378" i="5" s="1"/>
  <c r="S629" i="5"/>
  <c r="P393" i="5"/>
  <c r="P570" i="5" s="1"/>
  <c r="G381" i="5"/>
  <c r="Q629" i="5"/>
  <c r="Q707" i="5"/>
  <c r="I381" i="5"/>
  <c r="L750" i="5"/>
  <c r="R393" i="5"/>
  <c r="R570" i="5" s="1"/>
  <c r="J707" i="5"/>
  <c r="I573" i="5"/>
  <c r="P456" i="5"/>
  <c r="K750" i="5"/>
  <c r="H380" i="5"/>
  <c r="Q456" i="5"/>
  <c r="P741" i="5"/>
  <c r="Q741" i="5"/>
  <c r="P677" i="5"/>
  <c r="R629" i="5"/>
  <c r="H572" i="5"/>
  <c r="E765" i="5"/>
  <c r="F765" i="5"/>
  <c r="J572" i="5"/>
  <c r="R293" i="5"/>
  <c r="R379" i="5"/>
  <c r="P264" i="5"/>
  <c r="Q571" i="5"/>
  <c r="D764" i="5"/>
  <c r="N380" i="5"/>
  <c r="J763" i="5"/>
  <c r="Q495" i="5"/>
  <c r="D380" i="5"/>
  <c r="S677" i="5"/>
  <c r="P485" i="5"/>
  <c r="J766" i="5"/>
  <c r="N572" i="5"/>
  <c r="K687" i="5"/>
  <c r="Q558" i="5"/>
  <c r="L381" i="5"/>
  <c r="K648" i="5"/>
  <c r="E764" i="5"/>
  <c r="K572" i="5"/>
  <c r="R174" i="4"/>
  <c r="R173" i="4"/>
  <c r="H174" i="4"/>
  <c r="L380" i="5"/>
  <c r="J182" i="1"/>
  <c r="G175" i="2"/>
  <c r="M573" i="5"/>
  <c r="O762" i="5"/>
  <c r="O764" i="5" s="1"/>
  <c r="F182" i="1"/>
  <c r="G182" i="1"/>
  <c r="O174" i="2"/>
  <c r="J174" i="2"/>
  <c r="R677" i="5"/>
  <c r="L763" i="5"/>
  <c r="R707" i="5"/>
  <c r="J573" i="5"/>
  <c r="O573" i="5"/>
  <c r="H573" i="5"/>
  <c r="F381" i="5"/>
  <c r="G572" i="5"/>
  <c r="S687" i="5"/>
  <c r="R158" i="1"/>
  <c r="R118" i="2"/>
  <c r="R648" i="5"/>
  <c r="J173" i="4"/>
  <c r="L181" i="1"/>
  <c r="H182" i="1"/>
  <c r="I174" i="4"/>
  <c r="S172" i="4"/>
  <c r="S173" i="4" s="1"/>
  <c r="Q585" i="5"/>
  <c r="Q762" i="5" s="1"/>
  <c r="F380" i="5"/>
  <c r="K573" i="5"/>
  <c r="L573" i="5"/>
  <c r="D381" i="5"/>
  <c r="R571" i="5"/>
  <c r="S585" i="5"/>
  <c r="S762" i="5" s="1"/>
  <c r="K707" i="5"/>
  <c r="R134" i="4"/>
  <c r="Q379" i="5"/>
  <c r="Q30" i="4"/>
  <c r="Q102" i="1"/>
  <c r="S87" i="2"/>
  <c r="Q677" i="5"/>
  <c r="Q35" i="1"/>
  <c r="L182" i="1"/>
  <c r="I182" i="1"/>
  <c r="R172" i="2"/>
  <c r="S175" i="2" s="1"/>
  <c r="P174" i="2"/>
  <c r="R750" i="5"/>
  <c r="L707" i="5"/>
  <c r="M572" i="5"/>
  <c r="J629" i="5"/>
  <c r="P571" i="5"/>
  <c r="S572" i="5"/>
  <c r="R35" i="1"/>
  <c r="R61" i="4"/>
  <c r="P724" i="5"/>
  <c r="Q173" i="2"/>
  <c r="Q174" i="2" s="1"/>
  <c r="R724" i="5"/>
  <c r="Q171" i="4"/>
  <c r="Q172" i="4"/>
  <c r="Q179" i="1"/>
  <c r="R182" i="1" s="1"/>
  <c r="K381" i="5"/>
  <c r="K380" i="5"/>
  <c r="Q648" i="5"/>
  <c r="R763" i="5"/>
  <c r="Q687" i="5"/>
  <c r="P648" i="5"/>
  <c r="L762" i="5"/>
  <c r="M762" i="5"/>
  <c r="Q750" i="5"/>
  <c r="P763" i="5"/>
  <c r="L629" i="5"/>
  <c r="H585" i="5"/>
  <c r="H762" i="5" s="1"/>
  <c r="P687" i="5"/>
  <c r="J762" i="5"/>
  <c r="K762" i="5"/>
  <c r="E381" i="5"/>
  <c r="E380" i="5"/>
  <c r="Q763" i="5"/>
  <c r="R181" i="1"/>
  <c r="R174" i="2" l="1"/>
  <c r="Q176" i="2"/>
  <c r="R175" i="2"/>
  <c r="R762" i="5"/>
  <c r="R765" i="5" s="1"/>
  <c r="S764" i="5"/>
  <c r="I765" i="5"/>
  <c r="P189" i="5"/>
  <c r="P188" i="5"/>
  <c r="P190" i="5" s="1"/>
  <c r="R189" i="5"/>
  <c r="P380" i="5"/>
  <c r="Q189" i="5"/>
  <c r="Q188" i="5"/>
  <c r="Q380" i="5"/>
  <c r="Q572" i="5"/>
  <c r="R380" i="5"/>
  <c r="Q573" i="5"/>
  <c r="R572" i="5"/>
  <c r="P573" i="5"/>
  <c r="P572" i="5"/>
  <c r="Q381" i="5"/>
  <c r="R573" i="5"/>
  <c r="G765" i="5"/>
  <c r="R381" i="5"/>
  <c r="P381" i="5"/>
  <c r="Q182" i="1"/>
  <c r="S182" i="1"/>
  <c r="Q181" i="1"/>
  <c r="Q183" i="1"/>
  <c r="Q764" i="5"/>
  <c r="Q173" i="4"/>
  <c r="Q175" i="4" s="1"/>
  <c r="S174" i="4"/>
  <c r="Q174" i="4"/>
  <c r="Q175" i="2"/>
  <c r="K764" i="5"/>
  <c r="K765" i="5"/>
  <c r="H765" i="5"/>
  <c r="H764" i="5"/>
  <c r="L764" i="5"/>
  <c r="L765" i="5"/>
  <c r="P765" i="5"/>
  <c r="P764" i="5"/>
  <c r="M765" i="5"/>
  <c r="M764" i="5"/>
  <c r="N765" i="5"/>
  <c r="O765" i="5"/>
  <c r="R764" i="5"/>
  <c r="J765" i="5"/>
  <c r="J764" i="5"/>
  <c r="Q765" i="5" l="1"/>
  <c r="P382" i="5"/>
  <c r="P574" i="5"/>
  <c r="P766" i="5"/>
</calcChain>
</file>

<file path=xl/sharedStrings.xml><?xml version="1.0" encoding="utf-8"?>
<sst xmlns="http://schemas.openxmlformats.org/spreadsheetml/2006/main" count="3810" uniqueCount="396">
  <si>
    <t xml:space="preserve">Tabel 2  : Jumlah Alumni UNM, Berdasarkan Fakultas, Program Studi, Strata, dan </t>
  </si>
  <si>
    <t>Indeks Prestasi Kumulatif (IPK), Tahun Akademik  2017/2018</t>
  </si>
  <si>
    <t>No.</t>
  </si>
  <si>
    <t>Fakultas / Program Studi</t>
  </si>
  <si>
    <t>JP</t>
  </si>
  <si>
    <t>Jenjang Program / IPK</t>
  </si>
  <si>
    <t>Jumlah</t>
  </si>
  <si>
    <t>IPK Rata-Rata</t>
  </si>
  <si>
    <t>S3</t>
  </si>
  <si>
    <t>S2</t>
  </si>
  <si>
    <t>S1</t>
  </si>
  <si>
    <t>D3</t>
  </si>
  <si>
    <t>2.00 s.d 2.75</t>
  </si>
  <si>
    <t>2.76 s.d. 3.50</t>
  </si>
  <si>
    <t>3.51 s.d. 4.00</t>
  </si>
  <si>
    <t>I.</t>
  </si>
  <si>
    <t xml:space="preserve"> Program Pascasarjana (PPs)</t>
  </si>
  <si>
    <t>1</t>
  </si>
  <si>
    <t>Pend.Bahasa</t>
  </si>
  <si>
    <t>2</t>
  </si>
  <si>
    <t>Pend.IPS</t>
  </si>
  <si>
    <t>3</t>
  </si>
  <si>
    <t>PKLH</t>
  </si>
  <si>
    <t>4</t>
  </si>
  <si>
    <t>Penjas dan Olah Raga</t>
  </si>
  <si>
    <t>5</t>
  </si>
  <si>
    <t>Pend.Matematika</t>
  </si>
  <si>
    <t>6</t>
  </si>
  <si>
    <t>Pend.Fisika</t>
  </si>
  <si>
    <t>7</t>
  </si>
  <si>
    <t>Pend.Seni Rupa</t>
  </si>
  <si>
    <t>8</t>
  </si>
  <si>
    <t>Penelitian dan Evaluasi Pend.</t>
  </si>
  <si>
    <t>9</t>
  </si>
  <si>
    <t>Pend.Biologi</t>
  </si>
  <si>
    <t>10</t>
  </si>
  <si>
    <t>Administrasi Pendidikan</t>
  </si>
  <si>
    <t>11</t>
  </si>
  <si>
    <t>Bimbingan dan Konseling</t>
  </si>
  <si>
    <t>12</t>
  </si>
  <si>
    <t>Pend.Kimia</t>
  </si>
  <si>
    <t>13</t>
  </si>
  <si>
    <t>Pend.Teknologi Kejuruan</t>
  </si>
  <si>
    <t>14</t>
  </si>
  <si>
    <t>Pend.Bahasa Jerman</t>
  </si>
  <si>
    <t>15</t>
  </si>
  <si>
    <t>Ilmu Administrasi Publik</t>
  </si>
  <si>
    <t>16</t>
  </si>
  <si>
    <t xml:space="preserve"> Pend.Geografi</t>
  </si>
  <si>
    <t>17</t>
  </si>
  <si>
    <t xml:space="preserve"> Teknologi Pendidikan</t>
  </si>
  <si>
    <t>18</t>
  </si>
  <si>
    <t xml:space="preserve"> Pend.Bahasa Inggris</t>
  </si>
  <si>
    <t>19</t>
  </si>
  <si>
    <t xml:space="preserve"> Fisika</t>
  </si>
  <si>
    <t>20</t>
  </si>
  <si>
    <t xml:space="preserve"> Matematika</t>
  </si>
  <si>
    <t>21</t>
  </si>
  <si>
    <t>Administrasi Publik</t>
  </si>
  <si>
    <t>22</t>
  </si>
  <si>
    <t>Sosiologi</t>
  </si>
  <si>
    <t>23</t>
  </si>
  <si>
    <t>24</t>
  </si>
  <si>
    <t>Pend.Bahasa Inggris</t>
  </si>
  <si>
    <t>25</t>
  </si>
  <si>
    <t>Ilmu Pendidikan</t>
  </si>
  <si>
    <t>26</t>
  </si>
  <si>
    <t>27</t>
  </si>
  <si>
    <t>Pend.Ekonomi</t>
  </si>
  <si>
    <t>II.</t>
  </si>
  <si>
    <t xml:space="preserve"> Fak.Matematika &amp; IPA (FMIPA)</t>
  </si>
  <si>
    <t>A.</t>
  </si>
  <si>
    <t>Reguler</t>
  </si>
  <si>
    <t xml:space="preserve"> </t>
  </si>
  <si>
    <t>Pend. Matematika</t>
  </si>
  <si>
    <t>Pend. Matematika ICP</t>
  </si>
  <si>
    <t>Matematika</t>
  </si>
  <si>
    <t>Pend. Fisika</t>
  </si>
  <si>
    <t>Pend. Fisika ICP</t>
  </si>
  <si>
    <t>Fisika</t>
  </si>
  <si>
    <t>Pend. Kimia</t>
  </si>
  <si>
    <t>Pend. Kimia ICP</t>
  </si>
  <si>
    <t>Kimia</t>
  </si>
  <si>
    <t>Pend. Biologi</t>
  </si>
  <si>
    <t>Pend. Biologi ICP</t>
  </si>
  <si>
    <t>Biologi</t>
  </si>
  <si>
    <t>Pend. Geografi</t>
  </si>
  <si>
    <t>Pend. Geografi ICP</t>
  </si>
  <si>
    <t>Geografi</t>
  </si>
  <si>
    <t>Pend.IPA</t>
  </si>
  <si>
    <t>Pend.IPA ICP</t>
  </si>
  <si>
    <t>Statistika</t>
  </si>
  <si>
    <t xml:space="preserve">B. </t>
  </si>
  <si>
    <t>Penyet./SL/KS/PPG</t>
  </si>
  <si>
    <t>Pend.Geografi</t>
  </si>
  <si>
    <t>III.</t>
  </si>
  <si>
    <t xml:space="preserve"> Fak.Teknik (FT)</t>
  </si>
  <si>
    <t>Pend.T.Bangunan</t>
  </si>
  <si>
    <t>Teknik Sipil</t>
  </si>
  <si>
    <t>Pend.T.Mesin</t>
  </si>
  <si>
    <t>Teknik Mesin</t>
  </si>
  <si>
    <t>Pend.T.Otomotif</t>
  </si>
  <si>
    <t>Teknik Otomotif</t>
  </si>
  <si>
    <t>Pend. T. Elektro</t>
  </si>
  <si>
    <t>Teknik Elektro</t>
  </si>
  <si>
    <t>Pend.T.Elektronika</t>
  </si>
  <si>
    <t>Teknik Elektronika</t>
  </si>
  <si>
    <t>Pend.Kesej.Keluarga</t>
  </si>
  <si>
    <t>Tata Busana</t>
  </si>
  <si>
    <t>Tata Boga</t>
  </si>
  <si>
    <t>Pend.Tek.Infor.&amp; Komp.</t>
  </si>
  <si>
    <t>Pend.Teknik Pertanian</t>
  </si>
  <si>
    <t>Pend.T.Elektro</t>
  </si>
  <si>
    <t>Pend.T.Informatika</t>
  </si>
  <si>
    <t>IV.</t>
  </si>
  <si>
    <t xml:space="preserve"> Fak.Ilmu Keolahragaan (FIK)</t>
  </si>
  <si>
    <t>Penjaskesrek</t>
  </si>
  <si>
    <t>Penjaskesrek ke SD-an</t>
  </si>
  <si>
    <t>Pend. Kepelatihan OR</t>
  </si>
  <si>
    <t>Ilmu Keolahragaan</t>
  </si>
  <si>
    <t>Pend.Kepelatihan OR</t>
  </si>
  <si>
    <t>V.</t>
  </si>
  <si>
    <t xml:space="preserve"> Fak.Ilmu Pendidikan (FIP)</t>
  </si>
  <si>
    <t>Teknologi Pendidikan</t>
  </si>
  <si>
    <t>Pend. Luar Sekolah</t>
  </si>
  <si>
    <t>Administrasi Pend.</t>
  </si>
  <si>
    <t>Bimb.dan Konseling</t>
  </si>
  <si>
    <t>Pend. Luar Biasa</t>
  </si>
  <si>
    <t>PGSD Prajabatan</t>
  </si>
  <si>
    <t>PAUD</t>
  </si>
  <si>
    <t>Pend.Luar Sekolah</t>
  </si>
  <si>
    <t>Bimb. &amp; Konseling</t>
  </si>
  <si>
    <t>Pend.Luar Biasa</t>
  </si>
  <si>
    <t>PGSD</t>
  </si>
  <si>
    <t>VI.</t>
  </si>
  <si>
    <t xml:space="preserve"> Fak.Bahasa &amp; Sastra (FBS)</t>
  </si>
  <si>
    <t>Pend. Bahasa dan S.Indo.</t>
  </si>
  <si>
    <t>Sastra Indonesia</t>
  </si>
  <si>
    <t>Pend. Bahasa Inggris</t>
  </si>
  <si>
    <t>Sastra Inggris</t>
  </si>
  <si>
    <t>Business English</t>
  </si>
  <si>
    <t>Pend. Bahasa Jerman</t>
  </si>
  <si>
    <t>Pend. Bahasa Daerah</t>
  </si>
  <si>
    <t>Pend. Bahasa Arab</t>
  </si>
  <si>
    <t>Pend. Bahasa Mandarin</t>
  </si>
  <si>
    <t>Pend. Bahasa dan S.Indonesia</t>
  </si>
  <si>
    <t xml:space="preserve">Pend. Bahasa Inggris </t>
  </si>
  <si>
    <t xml:space="preserve">Sastra Inggris </t>
  </si>
  <si>
    <t>VII.</t>
  </si>
  <si>
    <t xml:space="preserve"> Fak.Ilmu Sosial (FIS)</t>
  </si>
  <si>
    <t>PPKn</t>
  </si>
  <si>
    <t>Pend. Sejarah</t>
  </si>
  <si>
    <t>Ilmu Adm. Negara</t>
  </si>
  <si>
    <t>Pend.Adm.Perkantoran</t>
  </si>
  <si>
    <t>Pend. Sosiologi</t>
  </si>
  <si>
    <t>Pend. Antropologi</t>
  </si>
  <si>
    <t>Ilmu Adm. Bisnis</t>
  </si>
  <si>
    <t>PPKN</t>
  </si>
  <si>
    <t>Pend.Sejarah</t>
  </si>
  <si>
    <t>Pend.Sosiologi</t>
  </si>
  <si>
    <t>VIII.</t>
  </si>
  <si>
    <t xml:space="preserve"> Psikologi</t>
  </si>
  <si>
    <t>IX.</t>
  </si>
  <si>
    <t xml:space="preserve"> Fak.Seni dan Desain (FSD)</t>
  </si>
  <si>
    <t>Pend. Seni Rupa</t>
  </si>
  <si>
    <t>Pend. Sendratasik</t>
  </si>
  <si>
    <t>Seni Tari</t>
  </si>
  <si>
    <t>Desain Komunikasi Visual</t>
  </si>
  <si>
    <t xml:space="preserve"> 1. Pend. Seni Rupa</t>
  </si>
  <si>
    <t xml:space="preserve"> 2. Pend .Sendratasik</t>
  </si>
  <si>
    <t>X.</t>
  </si>
  <si>
    <t xml:space="preserve"> Fak.Ekonomi (FE)</t>
  </si>
  <si>
    <t>Pend. Akuntansi</t>
  </si>
  <si>
    <t>Manajemen</t>
  </si>
  <si>
    <t>Ekonomi Pembangunan</t>
  </si>
  <si>
    <t>Akuntansi</t>
  </si>
  <si>
    <t>Pend.Akuntansi</t>
  </si>
  <si>
    <t>Total Reguler</t>
  </si>
  <si>
    <t>Total Non Reguler</t>
  </si>
  <si>
    <t>TOTAL  UNM</t>
  </si>
  <si>
    <t>% Prolehan IPK (Reguler)</t>
  </si>
  <si>
    <t>IPK Rata2 (Reguler)</t>
  </si>
  <si>
    <t>IPK Rata2 (Non Reguler)</t>
  </si>
  <si>
    <t>Grafik 2 : IPK Rata-Rata Alumni UNM, Tahun Akademik 2017/2018 Menurut Fakultas dan Strata</t>
  </si>
  <si>
    <t>Fakultas</t>
  </si>
  <si>
    <t xml:space="preserve"> PPs</t>
  </si>
  <si>
    <t xml:space="preserve"> FMIPA</t>
  </si>
  <si>
    <t xml:space="preserve"> FT</t>
  </si>
  <si>
    <t xml:space="preserve"> FIK</t>
  </si>
  <si>
    <t xml:space="preserve"> FIP</t>
  </si>
  <si>
    <t xml:space="preserve"> FBS</t>
  </si>
  <si>
    <t xml:space="preserve"> FIS</t>
  </si>
  <si>
    <t xml:space="preserve"> FPsi.</t>
  </si>
  <si>
    <t xml:space="preserve"> FSD</t>
  </si>
  <si>
    <t xml:space="preserve"> FE</t>
  </si>
  <si>
    <t>Strata</t>
  </si>
  <si>
    <t>Indeks Prestasi Kumulatif (IPK), Tahun Akademik  2016/2017</t>
  </si>
  <si>
    <t>Penel. &amp; Evaluasi Pend.</t>
  </si>
  <si>
    <t>Bimb. dan Konseling</t>
  </si>
  <si>
    <t>Pend.Teknol.Kejuruan</t>
  </si>
  <si>
    <t>Ilmu Adm. Publik</t>
  </si>
  <si>
    <t>Ekonomi</t>
  </si>
  <si>
    <t>Grafik 2 : IPK Rata-Rata Alumni UNM, Tahun Akademik 2016/2017 Menurut Fakultas dan Strata</t>
  </si>
  <si>
    <t>Tabel B-1</t>
  </si>
  <si>
    <t>Rekapitulasi Data Alumni UNM</t>
  </si>
  <si>
    <t>Berdasarkan Fakultas, Program Studi, Strata, dan Indeks Prestasi Kumulatif (IPK)</t>
  </si>
  <si>
    <t xml:space="preserve"> Wisuda : 26 &amp; 27 November 2013</t>
  </si>
  <si>
    <t>IPK Rata-2</t>
  </si>
  <si>
    <t>2.00-2.75</t>
  </si>
  <si>
    <t>2.76-3.50</t>
  </si>
  <si>
    <t>3.51-4.00</t>
  </si>
  <si>
    <t>1. Pend.Bahasa</t>
  </si>
  <si>
    <t xml:space="preserve"> a. Pend.Bahasa Indonesia</t>
  </si>
  <si>
    <t xml:space="preserve"> b. Pend.Bahasa Inggris</t>
  </si>
  <si>
    <t xml:space="preserve"> c. Pend.Bahasa Arab</t>
  </si>
  <si>
    <t>2. Pend.IPS</t>
  </si>
  <si>
    <t>a. Pend.Sosiologi</t>
  </si>
  <si>
    <t>b. Pend.Antropologi</t>
  </si>
  <si>
    <t>c. Pend.Hukum &amp; KN</t>
  </si>
  <si>
    <t>d. Pend.Sejarah</t>
  </si>
  <si>
    <t>e. Pend.Adm.Umum</t>
  </si>
  <si>
    <t>f. Pend.Ekonomi</t>
  </si>
  <si>
    <t>g. Pend.IPS ke SD-an</t>
  </si>
  <si>
    <t>3. PKLH</t>
  </si>
  <si>
    <t>4. Penjas dan Olah Raga</t>
  </si>
  <si>
    <t>a. Penjas dan OR</t>
  </si>
  <si>
    <t>b. Manajemen OR</t>
  </si>
  <si>
    <t>c. Penjas dan OR SD</t>
  </si>
  <si>
    <t>5. Pend.Matematika</t>
  </si>
  <si>
    <t xml:space="preserve">a. Pend.Matematika </t>
  </si>
  <si>
    <t>b. Pend.Matematika SD</t>
  </si>
  <si>
    <t>6. Pend.Fisika</t>
  </si>
  <si>
    <t>7. Pend.Kimia</t>
  </si>
  <si>
    <t>8. Pend.Biologi</t>
  </si>
  <si>
    <t>9. Pend.Teknologi Kejuruan</t>
  </si>
  <si>
    <t>10. Administrasi Pendidikan</t>
  </si>
  <si>
    <t xml:space="preserve">     a. Manajemen Pendidikan</t>
  </si>
  <si>
    <t xml:space="preserve">     b. Pend.Anak Dini Usia</t>
  </si>
  <si>
    <t xml:space="preserve">     c. Teknologi Pembelajaran</t>
  </si>
  <si>
    <t>11. Bimbingan dan Konseling</t>
  </si>
  <si>
    <t>12. Penelitian &amp; Evaluasi Pend.</t>
  </si>
  <si>
    <t>13. Pend.Seni Rupa</t>
  </si>
  <si>
    <t>14. Pend.Bahasa Jerman</t>
  </si>
  <si>
    <t>15. Administrasi Publik</t>
  </si>
  <si>
    <t>16. Sosiologi</t>
  </si>
  <si>
    <t>17. Pend.Bahasa Indonesia</t>
  </si>
  <si>
    <t>18. Pend.Bahasa Inggris</t>
  </si>
  <si>
    <t>19. Ilmu Pendidikan</t>
  </si>
  <si>
    <t>20. PKLH</t>
  </si>
  <si>
    <t>21. Pend.Ekonomi</t>
  </si>
  <si>
    <t xml:space="preserve"> A. Reguler</t>
  </si>
  <si>
    <t>1. Pend. Matematika</t>
  </si>
  <si>
    <t>2. Matematika</t>
  </si>
  <si>
    <t>3. Pend. Fisika</t>
  </si>
  <si>
    <t>4. Fisika</t>
  </si>
  <si>
    <t>5. Pend. Kimia</t>
  </si>
  <si>
    <t>6. Kimia</t>
  </si>
  <si>
    <t>7. Pend. Biologi</t>
  </si>
  <si>
    <t>8. Biologi</t>
  </si>
  <si>
    <t>9. Pend. Geografi</t>
  </si>
  <si>
    <t>10. Geografi</t>
  </si>
  <si>
    <t xml:space="preserve"> B. Penyetaraan / Studi Lanjut</t>
  </si>
  <si>
    <t xml:space="preserve"> 1. Pend. Matematika</t>
  </si>
  <si>
    <t xml:space="preserve"> 2. Pend. Fisika</t>
  </si>
  <si>
    <t xml:space="preserve"> 3. Pend. Kimia</t>
  </si>
  <si>
    <t xml:space="preserve"> 4. Pend. Biologi</t>
  </si>
  <si>
    <t xml:space="preserve"> 5. Pend.Geografi</t>
  </si>
  <si>
    <t xml:space="preserve"> 6. Pend.IPA</t>
  </si>
  <si>
    <t>A. Reguler</t>
  </si>
  <si>
    <t xml:space="preserve"> 1. Pend.T.Bangunan</t>
  </si>
  <si>
    <t xml:space="preserve"> 2. Teknik Sipil</t>
  </si>
  <si>
    <t xml:space="preserve"> 3. Pend.T.Mesin</t>
  </si>
  <si>
    <t xml:space="preserve"> 4. Teknik Mesin</t>
  </si>
  <si>
    <t xml:space="preserve"> 5. Pend.T.Otomotif</t>
  </si>
  <si>
    <t xml:space="preserve"> 6. Teknik Otomotif</t>
  </si>
  <si>
    <t xml:space="preserve"> 7. Pend. T. Elektro</t>
  </si>
  <si>
    <t xml:space="preserve"> 8. Teknik Elektro</t>
  </si>
  <si>
    <t xml:space="preserve"> 9. Pend.T.Elektronika</t>
  </si>
  <si>
    <t xml:space="preserve"> 10. Teknik Elektronika</t>
  </si>
  <si>
    <t xml:space="preserve"> 11. Pend.Kesej.Keluarga</t>
  </si>
  <si>
    <t xml:space="preserve"> 12. Tata Busana</t>
  </si>
  <si>
    <t xml:space="preserve"> 13. Tata Boga</t>
  </si>
  <si>
    <t>14. Pend.Tek.Info. &amp; Komputer</t>
  </si>
  <si>
    <t>15. Pend.Teknik Pertanian</t>
  </si>
  <si>
    <t>1. Pend.T.Bangunan</t>
  </si>
  <si>
    <t>2. Pend.T.Mesin</t>
  </si>
  <si>
    <t>3. Pend.T.Otomotif</t>
  </si>
  <si>
    <t>4. Pend.Elektro</t>
  </si>
  <si>
    <t>5. Pend.Elektronika</t>
  </si>
  <si>
    <t>6. Pend.Tata Busana</t>
  </si>
  <si>
    <t>7. Pend.Tata Boga</t>
  </si>
  <si>
    <t>1. Penjaskesrek</t>
  </si>
  <si>
    <t xml:space="preserve">    - PGSD Pend.Jasmani</t>
  </si>
  <si>
    <t>2. Pend. Kepelatihan OR</t>
  </si>
  <si>
    <t>3. Ilmu Keolahragaan</t>
  </si>
  <si>
    <t xml:space="preserve"> 1.  Penjaskesrek</t>
  </si>
  <si>
    <t xml:space="preserve"> 2.  Pend.Kepelatihan OR</t>
  </si>
  <si>
    <t xml:space="preserve"> 3.  PGSD Pend.Jasmani</t>
  </si>
  <si>
    <t xml:space="preserve"> 1. Teknologi Pendidikan</t>
  </si>
  <si>
    <t xml:space="preserve"> 2. Pend. Luar Sekolah</t>
  </si>
  <si>
    <t xml:space="preserve"> 3. Administrasi Pendidikan</t>
  </si>
  <si>
    <t xml:space="preserve"> 4. Bimbingan dan Konseling</t>
  </si>
  <si>
    <t xml:space="preserve"> 5. Pend. Luar Biasa</t>
  </si>
  <si>
    <t xml:space="preserve"> 6. PGSD Prajabatan</t>
  </si>
  <si>
    <t xml:space="preserve"> 7. PAUD</t>
  </si>
  <si>
    <t xml:space="preserve"> 2. Pend.Luar Sekolah</t>
  </si>
  <si>
    <t xml:space="preserve"> 4. Bimbingan &amp; Konseling</t>
  </si>
  <si>
    <t xml:space="preserve"> 5. Pend.Luar Biasa</t>
  </si>
  <si>
    <t xml:space="preserve"> 6. PGSD</t>
  </si>
  <si>
    <t xml:space="preserve"> 8. PPGT</t>
  </si>
  <si>
    <t>1. Pend. Bahasa, S.Indo. &amp; Drh</t>
  </si>
  <si>
    <t>2. Sastra Indonesia</t>
  </si>
  <si>
    <t>3. Pend. Bahasa Inggris</t>
  </si>
  <si>
    <t>4. Sastra Inggris</t>
  </si>
  <si>
    <t>5. Business English</t>
  </si>
  <si>
    <t>6. Pend. Bahasa Jerman</t>
  </si>
  <si>
    <t xml:space="preserve"> 1. Pend. Bah.S.Indo. &amp; Drh</t>
  </si>
  <si>
    <t xml:space="preserve"> 2. Pend. Bah.Inggris</t>
  </si>
  <si>
    <t xml:space="preserve"> 3. Sastra Inggris</t>
  </si>
  <si>
    <t xml:space="preserve"> Fak.I.Sosial (FIS)</t>
  </si>
  <si>
    <t>1. PPKN</t>
  </si>
  <si>
    <t>2. Pend. Sejarah</t>
  </si>
  <si>
    <t>3. Sosiologi</t>
  </si>
  <si>
    <t>4. Pend.IPS</t>
  </si>
  <si>
    <t>5. Ilmu Administrasi Negara</t>
  </si>
  <si>
    <t>6. Pend. Adm. Perkantoran</t>
  </si>
  <si>
    <t>7. Pend.Sosiologi</t>
  </si>
  <si>
    <t>8. Pend.Antropologi</t>
  </si>
  <si>
    <t>2. Pend.Adm.Perkantoran</t>
  </si>
  <si>
    <t>3. Pend. Sejarah</t>
  </si>
  <si>
    <t>4. Pend. IPS</t>
  </si>
  <si>
    <t>5. Pend. Sosiologi</t>
  </si>
  <si>
    <t xml:space="preserve"> Fak.Psikologi</t>
  </si>
  <si>
    <t xml:space="preserve"> Fak.Seni &amp; Desain (FSD)</t>
  </si>
  <si>
    <t>1. Pend. Seni Rupa</t>
  </si>
  <si>
    <t>2. Pend. Sendratasik</t>
  </si>
  <si>
    <t>3. Seni Tari</t>
  </si>
  <si>
    <t>4. Desain Komunikasi Visual</t>
  </si>
  <si>
    <t xml:space="preserve"> 2. Pend.Sendratasik</t>
  </si>
  <si>
    <t xml:space="preserve"> 1. Pend. Koperasi</t>
  </si>
  <si>
    <t xml:space="preserve"> 2. Pend. Akuntansi</t>
  </si>
  <si>
    <t xml:space="preserve"> 3. Manajemen</t>
  </si>
  <si>
    <t xml:space="preserve"> 4. Pend.Ekonomi</t>
  </si>
  <si>
    <t xml:space="preserve"> 5. Ekonomi Pembangunan</t>
  </si>
  <si>
    <t xml:space="preserve"> 6. Akuntansi</t>
  </si>
  <si>
    <t xml:space="preserve"> 7. Akuntansi</t>
  </si>
  <si>
    <t>1. Pend. Koperasi</t>
  </si>
  <si>
    <t>2. Pend. Akuntansi</t>
  </si>
  <si>
    <t>Tabel B-2</t>
  </si>
  <si>
    <t xml:space="preserve"> Wisuda :   1 dan 2 April 2015</t>
  </si>
  <si>
    <t>4. Pend.T.Elektro</t>
  </si>
  <si>
    <t>5. Pend.T.Elektronika</t>
  </si>
  <si>
    <t>D0</t>
  </si>
  <si>
    <t>Tabel B-3</t>
  </si>
  <si>
    <t xml:space="preserve"> Wisuda :   12 dan 13 Agustus 2015</t>
  </si>
  <si>
    <t>6. Pend.Kesej.Keluarga</t>
  </si>
  <si>
    <t>7. Pend.T.Info. &amp; Komputer</t>
  </si>
  <si>
    <t>Tabel B-4</t>
  </si>
  <si>
    <t>Tahun Akademik 2014/2015</t>
  </si>
  <si>
    <t>Indeks Prestasi Kumulatif (IPK), Tahun Akademik  2015/2016</t>
  </si>
  <si>
    <t>Grafik 2 : IPK Rata-Rata Alumni UNM, Tahun Akademik 2015/2016 Menurut Fakultas dan Strata</t>
  </si>
  <si>
    <t>Tabel 2  : Jumlah Alumni UNM, Berdasarkan Fakultas, Program Studi, Strata, dan Indeks Prestasi Kumulatif (IPK)</t>
  </si>
  <si>
    <t>Tahun Akademik 2018/2019</t>
  </si>
  <si>
    <t>Program Pascasarjana (PPs)</t>
  </si>
  <si>
    <t>Pend. IPS</t>
  </si>
  <si>
    <t>Fak.Matematika &amp; IPA (FMIPA)</t>
  </si>
  <si>
    <t>B.</t>
  </si>
  <si>
    <t>Penyet./ S.Lanjut/K.sama/PPG</t>
  </si>
  <si>
    <t>Fak.Teknik (FT)</t>
  </si>
  <si>
    <t>Pend.Kesejahteraan Keluarga</t>
  </si>
  <si>
    <t>Pend.Tek.Informatika dan Komp.</t>
  </si>
  <si>
    <t>Fak.Ilmu Keolahragaan (FIK)</t>
  </si>
  <si>
    <t>Fak.Ilmu Pendidikan (FIP)</t>
  </si>
  <si>
    <t>Bimbingan &amp; Konseling</t>
  </si>
  <si>
    <t>Fak.Bahasa &amp; Sastra (FBS)</t>
  </si>
  <si>
    <t>Bahasa Inggris</t>
  </si>
  <si>
    <t>Fak.Ilmu Sosial (FIS)</t>
  </si>
  <si>
    <t>Ilmu Administrasi Negara</t>
  </si>
  <si>
    <t>Pend. Adm. Perkantoran</t>
  </si>
  <si>
    <t>Ilmu Administrasi Bisnis</t>
  </si>
  <si>
    <t>Psikologi</t>
  </si>
  <si>
    <t>Fak.Seni dan Desain (FSD)</t>
  </si>
  <si>
    <t>Pend .Sendratasik</t>
  </si>
  <si>
    <t>Fak.Ekonomi (FE)</t>
  </si>
  <si>
    <t>TOTAL UNM</t>
  </si>
  <si>
    <t>Grafik 2 : IPK Rata-Rata Alumni UNM, Tahun Akademik 2018/2019 Menurut Fakultas dan Strata</t>
  </si>
  <si>
    <t>PPs</t>
  </si>
  <si>
    <t>FMIPA</t>
  </si>
  <si>
    <t>FT</t>
  </si>
  <si>
    <t>FIK</t>
  </si>
  <si>
    <t>FIP</t>
  </si>
  <si>
    <t>FBS</t>
  </si>
  <si>
    <t>FIS</t>
  </si>
  <si>
    <t>FPsi.</t>
  </si>
  <si>
    <t>FSD</t>
  </si>
  <si>
    <t>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</si>
</sst>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6" x14ac:knownFonts="1">
    <font>
      <sz val="10"/>
      <name val="Arial"/>
      <charset val="1"/>
    </font>
    <font>
      <b/>
      <sz val="10"/>
      <name val="Cambria"/>
      <family val="1"/>
      <scheme val="major"/>
    </font>
    <font>
      <b/>
      <sz val="9"/>
      <name val="Cambria"/>
      <family val="1"/>
      <scheme val="major"/>
    </font>
    <font>
      <sz val="8"/>
      <name val="Cambria"/>
      <family val="1"/>
    </font>
    <font>
      <b/>
      <sz val="8"/>
      <name val="Cambria"/>
      <family val="1"/>
    </font>
    <font>
      <b/>
      <i/>
      <sz val="8"/>
      <name val="Cambria"/>
      <family val="1"/>
    </font>
    <font>
      <b/>
      <sz val="10"/>
      <name val="Cambria"/>
      <family val="1"/>
    </font>
    <font>
      <b/>
      <sz val="10"/>
      <name val="MS Sans Serif"/>
      <family val="2"/>
    </font>
    <font>
      <b/>
      <i/>
      <sz val="10"/>
      <name val="Cambria"/>
      <family val="1"/>
    </font>
    <font>
      <sz val="10"/>
      <name val="Arial"/>
      <family val="2"/>
    </font>
    <font>
      <b/>
      <sz val="9"/>
      <name val="Arial Narrow"/>
      <family val="2"/>
    </font>
    <font>
      <sz val="10"/>
      <name val="Cambria"/>
      <family val="1"/>
    </font>
    <font>
      <i/>
      <sz val="10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i/>
      <sz val="8"/>
      <name val="Cambria"/>
      <family val="1"/>
    </font>
    <font>
      <sz val="10"/>
      <name val="MS Sans Serif"/>
    </font>
    <font>
      <b/>
      <sz val="7.5"/>
      <name val="Arial Narrow"/>
      <family val="2"/>
    </font>
    <font>
      <sz val="11"/>
      <color theme="1"/>
      <name val="Arial"/>
      <family val="2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b/>
      <sz val="9"/>
      <color theme="1"/>
      <name val="Cambria"/>
      <family val="1"/>
    </font>
    <font>
      <b/>
      <sz val="11"/>
      <color theme="1"/>
      <name val="Cambria"/>
      <family val="1"/>
    </font>
    <font>
      <sz val="11"/>
      <name val="Arial"/>
      <family val="2"/>
    </font>
    <font>
      <b/>
      <i/>
      <sz val="10"/>
      <color theme="1"/>
      <name val="Cambria"/>
      <family val="1"/>
    </font>
    <font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Cambria"/>
      <family val="1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b/>
      <sz val="10"/>
      <color theme="1"/>
      <name val="Arial"/>
      <family val="2"/>
    </font>
    <font>
      <b/>
      <i/>
      <sz val="11"/>
      <color theme="1"/>
      <name val="Cambria"/>
      <family val="1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0"/>
      <name val="Arial"/>
      <family val="2"/>
    </font>
    <font>
      <sz val="11"/>
      <color theme="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DE9D9"/>
        <bgColor rgb="FFFDE9D9"/>
      </patternFill>
    </fill>
    <fill>
      <patternFill patternType="solid">
        <fgColor rgb="FFCCFFCC"/>
        <bgColor rgb="FFCCFFCC"/>
      </patternFill>
    </fill>
    <fill>
      <patternFill patternType="solid">
        <fgColor rgb="FFFFFF99"/>
        <bgColor rgb="FFFFFF99"/>
      </patternFill>
    </fill>
    <fill>
      <patternFill patternType="solid">
        <fgColor rgb="FFFFCCFF"/>
        <bgColor rgb="FFFFCCFF"/>
      </patternFill>
    </fill>
    <fill>
      <patternFill patternType="solid">
        <fgColor rgb="FFFFFFCC"/>
        <bgColor rgb="FFFFFFCC"/>
      </patternFill>
    </fill>
    <fill>
      <patternFill patternType="solid">
        <fgColor rgb="FFCCFF99"/>
        <bgColor rgb="FFCCFF99"/>
      </patternFill>
    </fill>
    <fill>
      <patternFill patternType="solid">
        <fgColor rgb="FFF2F2F2"/>
        <bgColor rgb="FFF2F2F2"/>
      </patternFill>
    </fill>
  </fills>
  <borders count="1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 style="thin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indexed="64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hair">
        <color rgb="FF000000"/>
      </top>
      <bottom/>
      <diagonal/>
    </border>
    <border>
      <left style="thin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indexed="64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/>
      <right style="hair">
        <color rgb="FF000000"/>
      </right>
      <top style="hair">
        <color rgb="FF000000"/>
      </top>
      <bottom style="thin">
        <color indexed="64"/>
      </bottom>
      <diagonal/>
    </border>
    <border>
      <left/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 style="thin">
        <color indexed="64"/>
      </bottom>
      <diagonal/>
    </border>
    <border>
      <left style="thin">
        <color indexed="64"/>
      </left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6" fillId="0" borderId="0"/>
    <xf numFmtId="0" fontId="18" fillId="0" borderId="0"/>
  </cellStyleXfs>
  <cellXfs count="780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quotePrefix="1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/>
    </xf>
    <xf numFmtId="0" fontId="4" fillId="2" borderId="5" xfId="0" applyFont="1" applyFill="1" applyBorder="1" applyAlignment="1">
      <alignment horizontal="centerContinuous" vertical="center"/>
    </xf>
    <xf numFmtId="0" fontId="4" fillId="0" borderId="0" xfId="0" applyFont="1" applyFill="1" applyAlignment="1">
      <alignment vertical="center"/>
    </xf>
    <xf numFmtId="0" fontId="6" fillId="2" borderId="5" xfId="0" applyFont="1" applyFill="1" applyBorder="1" applyAlignment="1">
      <alignment horizontal="centerContinuous" vertical="center"/>
    </xf>
    <xf numFmtId="0" fontId="6" fillId="2" borderId="10" xfId="0" applyFont="1" applyFill="1" applyBorder="1" applyAlignment="1">
      <alignment horizontal="centerContinuous" vertical="center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 indent="1"/>
    </xf>
    <xf numFmtId="0" fontId="8" fillId="3" borderId="10" xfId="0" applyFont="1" applyFill="1" applyBorder="1" applyAlignment="1">
      <alignment horizontal="left" vertical="center" indent="1"/>
    </xf>
    <xf numFmtId="0" fontId="11" fillId="3" borderId="10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right" vertical="center"/>
    </xf>
    <xf numFmtId="0" fontId="6" fillId="3" borderId="20" xfId="0" applyFont="1" applyFill="1" applyBorder="1" applyAlignment="1">
      <alignment horizontal="right" vertical="center"/>
    </xf>
    <xf numFmtId="0" fontId="6" fillId="3" borderId="21" xfId="0" applyFont="1" applyFill="1" applyBorder="1" applyAlignment="1">
      <alignment horizontal="right" vertical="center"/>
    </xf>
    <xf numFmtId="2" fontId="8" fillId="3" borderId="22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3" xfId="0" quotePrefix="1" applyFont="1" applyBorder="1" applyAlignment="1">
      <alignment horizontal="right" vertical="center"/>
    </xf>
    <xf numFmtId="0" fontId="6" fillId="0" borderId="24" xfId="0" applyFont="1" applyFill="1" applyBorder="1" applyAlignment="1">
      <alignment horizontal="left" vertical="center" indent="1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right" vertical="center"/>
    </xf>
    <xf numFmtId="0" fontId="6" fillId="0" borderId="26" xfId="0" applyFont="1" applyFill="1" applyBorder="1" applyAlignment="1">
      <alignment horizontal="right" vertical="center"/>
    </xf>
    <xf numFmtId="0" fontId="6" fillId="0" borderId="27" xfId="0" applyFont="1" applyFill="1" applyBorder="1" applyAlignment="1">
      <alignment horizontal="right" vertical="center"/>
    </xf>
    <xf numFmtId="2" fontId="8" fillId="0" borderId="28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29" xfId="0" quotePrefix="1" applyFont="1" applyBorder="1" applyAlignment="1">
      <alignment horizontal="right" vertical="center"/>
    </xf>
    <xf numFmtId="0" fontId="6" fillId="0" borderId="30" xfId="0" applyFont="1" applyFill="1" applyBorder="1" applyAlignment="1">
      <alignment horizontal="left" vertical="center" indent="1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right" vertical="center"/>
    </xf>
    <xf numFmtId="0" fontId="6" fillId="0" borderId="32" xfId="0" applyFont="1" applyFill="1" applyBorder="1" applyAlignment="1">
      <alignment horizontal="right" vertical="center"/>
    </xf>
    <xf numFmtId="0" fontId="6" fillId="0" borderId="33" xfId="0" applyFont="1" applyFill="1" applyBorder="1" applyAlignment="1">
      <alignment horizontal="right" vertical="center"/>
    </xf>
    <xf numFmtId="2" fontId="8" fillId="0" borderId="34" xfId="0" applyNumberFormat="1" applyFont="1" applyFill="1" applyBorder="1" applyAlignment="1">
      <alignment horizontal="center" vertical="center"/>
    </xf>
    <xf numFmtId="2" fontId="8" fillId="0" borderId="35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36" xfId="0" quotePrefix="1" applyFont="1" applyBorder="1" applyAlignment="1">
      <alignment horizontal="right" vertical="center"/>
    </xf>
    <xf numFmtId="0" fontId="6" fillId="0" borderId="37" xfId="0" applyFont="1" applyFill="1" applyBorder="1" applyAlignment="1">
      <alignment horizontal="left" vertical="center" indent="1"/>
    </xf>
    <xf numFmtId="0" fontId="6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right" vertical="center"/>
    </xf>
    <xf numFmtId="0" fontId="6" fillId="0" borderId="39" xfId="0" applyFont="1" applyFill="1" applyBorder="1" applyAlignment="1">
      <alignment horizontal="right" vertical="center"/>
    </xf>
    <xf numFmtId="0" fontId="6" fillId="0" borderId="40" xfId="0" applyFont="1" applyFill="1" applyBorder="1" applyAlignment="1">
      <alignment horizontal="right" vertical="center"/>
    </xf>
    <xf numFmtId="2" fontId="8" fillId="0" borderId="41" xfId="0" applyNumberFormat="1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right" vertical="center"/>
    </xf>
    <xf numFmtId="0" fontId="8" fillId="3" borderId="20" xfId="0" applyFont="1" applyFill="1" applyBorder="1" applyAlignment="1">
      <alignment horizontal="right" vertical="center"/>
    </xf>
    <xf numFmtId="0" fontId="8" fillId="3" borderId="21" xfId="0" applyFont="1" applyFill="1" applyBorder="1" applyAlignment="1">
      <alignment horizontal="right" vertical="center"/>
    </xf>
    <xf numFmtId="2" fontId="8" fillId="3" borderId="18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4" borderId="42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left" vertical="center" indent="1"/>
    </xf>
    <xf numFmtId="0" fontId="6" fillId="4" borderId="2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right" vertical="center"/>
    </xf>
    <xf numFmtId="0" fontId="6" fillId="4" borderId="26" xfId="0" applyFont="1" applyFill="1" applyBorder="1" applyAlignment="1">
      <alignment horizontal="right" vertical="center"/>
    </xf>
    <xf numFmtId="0" fontId="6" fillId="4" borderId="27" xfId="0" applyFont="1" applyFill="1" applyBorder="1" applyAlignment="1">
      <alignment horizontal="right" vertical="center"/>
    </xf>
    <xf numFmtId="2" fontId="8" fillId="4" borderId="28" xfId="0" applyNumberFormat="1" applyFont="1" applyFill="1" applyBorder="1" applyAlignment="1">
      <alignment horizontal="center" vertical="center"/>
    </xf>
    <xf numFmtId="0" fontId="6" fillId="0" borderId="43" xfId="0" quotePrefix="1" applyFont="1" applyBorder="1" applyAlignment="1">
      <alignment horizontal="right" vertical="center"/>
    </xf>
    <xf numFmtId="0" fontId="6" fillId="0" borderId="30" xfId="0" applyFont="1" applyBorder="1" applyAlignment="1">
      <alignment horizontal="left" vertical="center" indent="1"/>
    </xf>
    <xf numFmtId="0" fontId="6" fillId="0" borderId="30" xfId="0" applyFont="1" applyBorder="1" applyAlignment="1">
      <alignment horizontal="center" vertical="center"/>
    </xf>
    <xf numFmtId="0" fontId="6" fillId="0" borderId="43" xfId="0" applyFont="1" applyBorder="1" applyAlignment="1">
      <alignment horizontal="right" vertical="center"/>
    </xf>
    <xf numFmtId="0" fontId="6" fillId="0" borderId="34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5" borderId="29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left" vertical="center" indent="1"/>
    </xf>
    <xf numFmtId="0" fontId="8" fillId="5" borderId="30" xfId="0" applyFont="1" applyFill="1" applyBorder="1" applyAlignment="1">
      <alignment horizontal="center" vertical="center"/>
    </xf>
    <xf numFmtId="0" fontId="6" fillId="5" borderId="44" xfId="0" applyFont="1" applyFill="1" applyBorder="1" applyAlignment="1">
      <alignment horizontal="right" vertical="center"/>
    </xf>
    <xf numFmtId="0" fontId="6" fillId="5" borderId="32" xfId="0" applyFont="1" applyFill="1" applyBorder="1" applyAlignment="1">
      <alignment horizontal="right" vertical="center"/>
    </xf>
    <xf numFmtId="0" fontId="6" fillId="5" borderId="33" xfId="0" applyFont="1" applyFill="1" applyBorder="1" applyAlignment="1">
      <alignment horizontal="right" vertical="center"/>
    </xf>
    <xf numFmtId="2" fontId="8" fillId="5" borderId="3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6" fillId="0" borderId="45" xfId="0" applyFont="1" applyBorder="1" applyAlignment="1">
      <alignment horizontal="right" vertical="center"/>
    </xf>
    <xf numFmtId="0" fontId="6" fillId="0" borderId="37" xfId="0" applyFont="1" applyBorder="1" applyAlignment="1">
      <alignment horizontal="left" vertical="center" indent="1"/>
    </xf>
    <xf numFmtId="0" fontId="6" fillId="0" borderId="37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2" fontId="8" fillId="0" borderId="6" xfId="0" applyNumberFormat="1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quotePrefix="1" applyFont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6" fillId="3" borderId="10" xfId="0" applyFont="1" applyFill="1" applyBorder="1" applyAlignment="1">
      <alignment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vertical="center"/>
    </xf>
    <xf numFmtId="0" fontId="6" fillId="0" borderId="29" xfId="0" applyFont="1" applyBorder="1" applyAlignment="1">
      <alignment horizontal="right" vertical="center"/>
    </xf>
    <xf numFmtId="0" fontId="8" fillId="5" borderId="30" xfId="0" applyFont="1" applyFill="1" applyBorder="1" applyAlignment="1">
      <alignment vertical="center"/>
    </xf>
    <xf numFmtId="0" fontId="6" fillId="5" borderId="31" xfId="0" applyFont="1" applyFill="1" applyBorder="1" applyAlignment="1">
      <alignment horizontal="right" vertical="center"/>
    </xf>
    <xf numFmtId="2" fontId="8" fillId="5" borderId="34" xfId="0" applyNumberFormat="1" applyFont="1" applyFill="1" applyBorder="1" applyAlignment="1">
      <alignment horizontal="center" vertical="center"/>
    </xf>
    <xf numFmtId="0" fontId="6" fillId="0" borderId="44" xfId="0" quotePrefix="1" applyFont="1" applyBorder="1" applyAlignment="1">
      <alignment horizontal="right" vertical="center"/>
    </xf>
    <xf numFmtId="0" fontId="6" fillId="0" borderId="32" xfId="0" applyFont="1" applyBorder="1" applyAlignment="1">
      <alignment horizontal="left" vertical="center" indent="1"/>
    </xf>
    <xf numFmtId="0" fontId="6" fillId="0" borderId="33" xfId="0" applyFont="1" applyBorder="1" applyAlignment="1">
      <alignment horizontal="center" vertical="center"/>
    </xf>
    <xf numFmtId="0" fontId="8" fillId="5" borderId="33" xfId="0" applyFont="1" applyFill="1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6" fillId="0" borderId="43" xfId="0" quotePrefix="1" applyFont="1" applyFill="1" applyBorder="1" applyAlignment="1">
      <alignment horizontal="right" vertical="center"/>
    </xf>
    <xf numFmtId="4" fontId="6" fillId="0" borderId="0" xfId="0" applyNumberFormat="1" applyFont="1" applyFill="1" applyAlignment="1">
      <alignment vertical="center"/>
    </xf>
    <xf numFmtId="0" fontId="8" fillId="0" borderId="31" xfId="0" applyFont="1" applyFill="1" applyBorder="1" applyAlignment="1">
      <alignment horizontal="right" vertical="center"/>
    </xf>
    <xf numFmtId="0" fontId="8" fillId="0" borderId="32" xfId="0" applyFont="1" applyFill="1" applyBorder="1" applyAlignment="1">
      <alignment horizontal="right" vertical="center"/>
    </xf>
    <xf numFmtId="0" fontId="8" fillId="0" borderId="33" xfId="0" applyFont="1" applyFill="1" applyBorder="1" applyAlignment="1">
      <alignment horizontal="right" vertical="center"/>
    </xf>
    <xf numFmtId="2" fontId="8" fillId="0" borderId="30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8" fillId="0" borderId="38" xfId="0" applyFont="1" applyFill="1" applyBorder="1" applyAlignment="1">
      <alignment horizontal="right" vertical="center"/>
    </xf>
    <xf numFmtId="0" fontId="8" fillId="0" borderId="39" xfId="0" applyFont="1" applyFill="1" applyBorder="1" applyAlignment="1">
      <alignment horizontal="right" vertical="center"/>
    </xf>
    <xf numFmtId="0" fontId="8" fillId="0" borderId="40" xfId="0" applyFont="1" applyFill="1" applyBorder="1" applyAlignment="1">
      <alignment horizontal="right" vertical="center"/>
    </xf>
    <xf numFmtId="2" fontId="8" fillId="0" borderId="37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indent="1"/>
    </xf>
    <xf numFmtId="0" fontId="8" fillId="3" borderId="3" xfId="0" applyFont="1" applyFill="1" applyBorder="1" applyAlignment="1">
      <alignment horizontal="left" vertical="center" indent="1"/>
    </xf>
    <xf numFmtId="0" fontId="8" fillId="3" borderId="15" xfId="0" applyFont="1" applyFill="1" applyBorder="1" applyAlignment="1">
      <alignment horizontal="right" vertical="center"/>
    </xf>
    <xf numFmtId="0" fontId="8" fillId="3" borderId="16" xfId="0" applyFont="1" applyFill="1" applyBorder="1" applyAlignment="1">
      <alignment horizontal="right" vertical="center"/>
    </xf>
    <xf numFmtId="0" fontId="8" fillId="3" borderId="17" xfId="0" applyFont="1" applyFill="1" applyBorder="1" applyAlignment="1">
      <alignment horizontal="right" vertical="center"/>
    </xf>
    <xf numFmtId="2" fontId="8" fillId="3" borderId="1" xfId="0" applyNumberFormat="1" applyFont="1" applyFill="1" applyBorder="1" applyAlignment="1">
      <alignment horizontal="center" vertical="center"/>
    </xf>
    <xf numFmtId="0" fontId="8" fillId="4" borderId="46" xfId="0" applyFont="1" applyFill="1" applyBorder="1" applyAlignment="1">
      <alignment horizontal="center" vertical="center"/>
    </xf>
    <xf numFmtId="0" fontId="8" fillId="4" borderId="47" xfId="0" applyFont="1" applyFill="1" applyBorder="1" applyAlignment="1">
      <alignment horizontal="left" vertical="center" indent="1"/>
    </xf>
    <xf numFmtId="0" fontId="8" fillId="4" borderId="48" xfId="0" applyFont="1" applyFill="1" applyBorder="1" applyAlignment="1">
      <alignment vertical="center"/>
    </xf>
    <xf numFmtId="0" fontId="6" fillId="4" borderId="49" xfId="0" applyFont="1" applyFill="1" applyBorder="1" applyAlignment="1">
      <alignment horizontal="right" vertical="center"/>
    </xf>
    <xf numFmtId="0" fontId="6" fillId="4" borderId="50" xfId="0" applyFont="1" applyFill="1" applyBorder="1" applyAlignment="1">
      <alignment horizontal="right" vertical="center"/>
    </xf>
    <xf numFmtId="0" fontId="6" fillId="4" borderId="51" xfId="0" applyFont="1" applyFill="1" applyBorder="1" applyAlignment="1">
      <alignment horizontal="right" vertical="center"/>
    </xf>
    <xf numFmtId="2" fontId="8" fillId="4" borderId="52" xfId="0" applyNumberFormat="1" applyFont="1" applyFill="1" applyBorder="1" applyAlignment="1">
      <alignment horizontal="center" vertical="center"/>
    </xf>
    <xf numFmtId="0" fontId="6" fillId="0" borderId="53" xfId="0" quotePrefix="1" applyFont="1" applyBorder="1" applyAlignment="1">
      <alignment horizontal="right" vertical="center"/>
    </xf>
    <xf numFmtId="0" fontId="6" fillId="0" borderId="54" xfId="0" applyFont="1" applyBorder="1" applyAlignment="1">
      <alignment horizontal="left" vertical="center" indent="1"/>
    </xf>
    <xf numFmtId="0" fontId="6" fillId="0" borderId="54" xfId="0" applyFont="1" applyBorder="1" applyAlignment="1">
      <alignment horizontal="center" vertical="center"/>
    </xf>
    <xf numFmtId="0" fontId="8" fillId="5" borderId="54" xfId="0" applyFont="1" applyFill="1" applyBorder="1" applyAlignment="1">
      <alignment vertical="center"/>
    </xf>
    <xf numFmtId="0" fontId="6" fillId="5" borderId="55" xfId="0" applyFont="1" applyFill="1" applyBorder="1" applyAlignment="1">
      <alignment horizontal="right" vertical="center"/>
    </xf>
    <xf numFmtId="0" fontId="6" fillId="5" borderId="56" xfId="0" applyFont="1" applyFill="1" applyBorder="1" applyAlignment="1">
      <alignment horizontal="right" vertical="center"/>
    </xf>
    <xf numFmtId="0" fontId="6" fillId="5" borderId="57" xfId="0" applyFont="1" applyFill="1" applyBorder="1" applyAlignment="1">
      <alignment horizontal="right" vertical="center"/>
    </xf>
    <xf numFmtId="2" fontId="8" fillId="5" borderId="58" xfId="0" applyNumberFormat="1" applyFont="1" applyFill="1" applyBorder="1" applyAlignment="1">
      <alignment horizontal="center" vertical="center"/>
    </xf>
    <xf numFmtId="0" fontId="6" fillId="0" borderId="59" xfId="0" applyFont="1" applyBorder="1" applyAlignment="1">
      <alignment horizontal="left" vertical="center" indent="1"/>
    </xf>
    <xf numFmtId="0" fontId="6" fillId="0" borderId="60" xfId="0" quotePrefix="1" applyFont="1" applyBorder="1" applyAlignment="1">
      <alignment horizontal="right" vertical="center"/>
    </xf>
    <xf numFmtId="0" fontId="6" fillId="0" borderId="59" xfId="0" applyFont="1" applyBorder="1" applyAlignment="1">
      <alignment horizontal="center" vertical="center"/>
    </xf>
    <xf numFmtId="3" fontId="6" fillId="4" borderId="49" xfId="0" applyNumberFormat="1" applyFont="1" applyFill="1" applyBorder="1" applyAlignment="1">
      <alignment horizontal="right" vertical="center"/>
    </xf>
    <xf numFmtId="3" fontId="6" fillId="4" borderId="50" xfId="0" applyNumberFormat="1" applyFont="1" applyFill="1" applyBorder="1" applyAlignment="1">
      <alignment horizontal="right" vertical="center"/>
    </xf>
    <xf numFmtId="3" fontId="6" fillId="4" borderId="51" xfId="0" applyNumberFormat="1" applyFont="1" applyFill="1" applyBorder="1" applyAlignment="1">
      <alignment horizontal="right" vertical="center"/>
    </xf>
    <xf numFmtId="2" fontId="8" fillId="4" borderId="62" xfId="0" applyNumberFormat="1" applyFont="1" applyFill="1" applyBorder="1" applyAlignment="1">
      <alignment horizontal="center" vertical="center"/>
    </xf>
    <xf numFmtId="3" fontId="6" fillId="5" borderId="66" xfId="0" applyNumberFormat="1" applyFont="1" applyFill="1" applyBorder="1" applyAlignment="1">
      <alignment horizontal="right" vertical="center"/>
    </xf>
    <xf numFmtId="3" fontId="6" fillId="5" borderId="67" xfId="0" applyNumberFormat="1" applyFont="1" applyFill="1" applyBorder="1" applyAlignment="1">
      <alignment horizontal="right" vertical="center"/>
    </xf>
    <xf numFmtId="3" fontId="6" fillId="5" borderId="68" xfId="0" applyNumberFormat="1" applyFont="1" applyFill="1" applyBorder="1" applyAlignment="1">
      <alignment horizontal="right" vertical="center"/>
    </xf>
    <xf numFmtId="2" fontId="8" fillId="5" borderId="69" xfId="0" applyNumberFormat="1" applyFont="1" applyFill="1" applyBorder="1" applyAlignment="1">
      <alignment horizontal="center" vertical="center"/>
    </xf>
    <xf numFmtId="3" fontId="8" fillId="3" borderId="19" xfId="0" applyNumberFormat="1" applyFont="1" applyFill="1" applyBorder="1" applyAlignment="1">
      <alignment horizontal="right" vertical="center"/>
    </xf>
    <xf numFmtId="3" fontId="8" fillId="3" borderId="20" xfId="0" applyNumberFormat="1" applyFont="1" applyFill="1" applyBorder="1" applyAlignment="1">
      <alignment horizontal="right" vertical="center"/>
    </xf>
    <xf numFmtId="3" fontId="8" fillId="3" borderId="21" xfId="0" applyNumberFormat="1" applyFont="1" applyFill="1" applyBorder="1" applyAlignment="1">
      <alignment horizontal="right" vertical="center"/>
    </xf>
    <xf numFmtId="2" fontId="8" fillId="3" borderId="1" xfId="0" applyNumberFormat="1" applyFont="1" applyFill="1" applyBorder="1" applyAlignment="1">
      <alignment horizontal="center" vertical="center"/>
    </xf>
    <xf numFmtId="164" fontId="8" fillId="3" borderId="19" xfId="0" applyNumberFormat="1" applyFont="1" applyFill="1" applyBorder="1" applyAlignment="1">
      <alignment horizontal="right" vertical="center"/>
    </xf>
    <xf numFmtId="164" fontId="8" fillId="3" borderId="20" xfId="0" applyNumberFormat="1" applyFont="1" applyFill="1" applyBorder="1" applyAlignment="1">
      <alignment horizontal="right" vertical="center"/>
    </xf>
    <xf numFmtId="164" fontId="8" fillId="3" borderId="21" xfId="0" applyNumberFormat="1" applyFont="1" applyFill="1" applyBorder="1" applyAlignment="1">
      <alignment horizontal="right" vertical="center"/>
    </xf>
    <xf numFmtId="0" fontId="13" fillId="8" borderId="70" xfId="0" applyFont="1" applyFill="1" applyBorder="1" applyAlignment="1">
      <alignment horizontal="center" vertical="center"/>
    </xf>
    <xf numFmtId="0" fontId="13" fillId="8" borderId="71" xfId="0" applyFont="1" applyFill="1" applyBorder="1" applyAlignment="1">
      <alignment horizontal="center" vertical="center"/>
    </xf>
    <xf numFmtId="3" fontId="13" fillId="8" borderId="72" xfId="0" applyNumberFormat="1" applyFont="1" applyFill="1" applyBorder="1" applyAlignment="1">
      <alignment horizontal="center" vertical="center"/>
    </xf>
    <xf numFmtId="0" fontId="14" fillId="0" borderId="73" xfId="0" quotePrefix="1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left" vertical="center" indent="1"/>
    </xf>
    <xf numFmtId="2" fontId="14" fillId="0" borderId="74" xfId="0" applyNumberFormat="1" applyFont="1" applyFill="1" applyBorder="1" applyAlignment="1">
      <alignment horizontal="center" vertical="center"/>
    </xf>
    <xf numFmtId="0" fontId="14" fillId="0" borderId="58" xfId="0" applyFont="1" applyFill="1" applyBorder="1" applyAlignment="1">
      <alignment horizontal="left" vertical="center" indent="1"/>
    </xf>
    <xf numFmtId="2" fontId="14" fillId="0" borderId="75" xfId="0" applyNumberFormat="1" applyFont="1" applyFill="1" applyBorder="1" applyAlignment="1">
      <alignment horizontal="center" vertical="center"/>
    </xf>
    <xf numFmtId="0" fontId="14" fillId="0" borderId="76" xfId="0" quotePrefix="1" applyFont="1" applyFill="1" applyBorder="1" applyAlignment="1">
      <alignment horizontal="center" vertical="center"/>
    </xf>
    <xf numFmtId="0" fontId="14" fillId="0" borderId="77" xfId="0" applyFont="1" applyFill="1" applyBorder="1" applyAlignment="1">
      <alignment horizontal="left" vertical="center" indent="1"/>
    </xf>
    <xf numFmtId="2" fontId="14" fillId="0" borderId="78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4" fillId="0" borderId="52" xfId="0" applyFont="1" applyFill="1" applyBorder="1" applyAlignment="1">
      <alignment horizontal="center" vertical="center"/>
    </xf>
    <xf numFmtId="0" fontId="14" fillId="0" borderId="58" xfId="0" applyFont="1" applyFill="1" applyBorder="1" applyAlignment="1">
      <alignment horizontal="center" vertical="center"/>
    </xf>
    <xf numFmtId="0" fontId="14" fillId="0" borderId="77" xfId="0" applyFont="1" applyFill="1" applyBorder="1" applyAlignment="1">
      <alignment horizontal="center" vertical="center"/>
    </xf>
    <xf numFmtId="2" fontId="8" fillId="0" borderId="33" xfId="0" applyNumberFormat="1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right" vertical="center"/>
    </xf>
    <xf numFmtId="0" fontId="8" fillId="0" borderId="44" xfId="0" applyFont="1" applyFill="1" applyBorder="1" applyAlignment="1">
      <alignment horizontal="right" vertical="center"/>
    </xf>
    <xf numFmtId="0" fontId="6" fillId="0" borderId="55" xfId="0" applyFont="1" applyFill="1" applyBorder="1" applyAlignment="1">
      <alignment horizontal="right" vertical="center"/>
    </xf>
    <xf numFmtId="0" fontId="6" fillId="0" borderId="56" xfId="0" applyFont="1" applyFill="1" applyBorder="1" applyAlignment="1">
      <alignment horizontal="right" vertical="center"/>
    </xf>
    <xf numFmtId="0" fontId="6" fillId="0" borderId="57" xfId="0" applyFont="1" applyFill="1" applyBorder="1" applyAlignment="1">
      <alignment horizontal="right" vertical="center"/>
    </xf>
    <xf numFmtId="0" fontId="8" fillId="0" borderId="55" xfId="0" applyFont="1" applyFill="1" applyBorder="1" applyAlignment="1">
      <alignment horizontal="right" vertical="center"/>
    </xf>
    <xf numFmtId="0" fontId="8" fillId="0" borderId="56" xfId="0" applyFont="1" applyFill="1" applyBorder="1" applyAlignment="1">
      <alignment horizontal="right" vertical="center"/>
    </xf>
    <xf numFmtId="0" fontId="8" fillId="0" borderId="57" xfId="0" applyFont="1" applyFill="1" applyBorder="1" applyAlignment="1">
      <alignment horizontal="right" vertical="center"/>
    </xf>
    <xf numFmtId="2" fontId="8" fillId="0" borderId="54" xfId="0" applyNumberFormat="1" applyFont="1" applyFill="1" applyBorder="1" applyAlignment="1">
      <alignment horizontal="center" vertical="center"/>
    </xf>
    <xf numFmtId="0" fontId="6" fillId="0" borderId="63" xfId="0" quotePrefix="1" applyFont="1" applyBorder="1" applyAlignment="1">
      <alignment horizontal="right" vertical="center"/>
    </xf>
    <xf numFmtId="0" fontId="6" fillId="0" borderId="65" xfId="0" applyFont="1" applyBorder="1" applyAlignment="1">
      <alignment horizontal="left" vertical="center" indent="1"/>
    </xf>
    <xf numFmtId="0" fontId="4" fillId="0" borderId="0" xfId="1" applyFont="1" applyFill="1" applyAlignment="1">
      <alignment vertical="center"/>
    </xf>
    <xf numFmtId="0" fontId="3" fillId="0" borderId="0" xfId="1" quotePrefix="1" applyFont="1" applyFill="1" applyAlignment="1">
      <alignment horizontal="centerContinuous" vertical="center"/>
    </xf>
    <xf numFmtId="0" fontId="3" fillId="0" borderId="0" xfId="1" applyFont="1" applyFill="1" applyAlignment="1">
      <alignment horizontal="centerContinuous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Continuous" vertical="center"/>
    </xf>
    <xf numFmtId="0" fontId="3" fillId="0" borderId="5" xfId="1" applyFont="1" applyFill="1" applyBorder="1" applyAlignment="1">
      <alignment horizontal="centerContinuous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Continuous" vertical="center"/>
    </xf>
    <xf numFmtId="0" fontId="3" fillId="0" borderId="14" xfId="1" applyFont="1" applyFill="1" applyBorder="1" applyAlignment="1">
      <alignment vertical="center"/>
    </xf>
    <xf numFmtId="0" fontId="3" fillId="0" borderId="13" xfId="1" applyFont="1" applyFill="1" applyBorder="1" applyAlignment="1">
      <alignment vertical="center"/>
    </xf>
    <xf numFmtId="0" fontId="3" fillId="0" borderId="13" xfId="1" applyFont="1" applyFill="1" applyBorder="1" applyAlignment="1">
      <alignment horizontal="center" vertical="center"/>
    </xf>
    <xf numFmtId="0" fontId="17" fillId="0" borderId="79" xfId="1" applyFont="1" applyFill="1" applyBorder="1" applyAlignment="1">
      <alignment horizontal="center" vertical="center"/>
    </xf>
    <xf numFmtId="0" fontId="17" fillId="0" borderId="80" xfId="1" applyFont="1" applyFill="1" applyBorder="1" applyAlignment="1">
      <alignment horizontal="center" vertical="center"/>
    </xf>
    <xf numFmtId="0" fontId="17" fillId="0" borderId="22" xfId="1" applyFont="1" applyFill="1" applyBorder="1" applyAlignment="1">
      <alignment horizontal="center" vertical="center"/>
    </xf>
    <xf numFmtId="0" fontId="5" fillId="9" borderId="18" xfId="1" applyFont="1" applyFill="1" applyBorder="1" applyAlignment="1">
      <alignment horizontal="center" vertical="center"/>
    </xf>
    <xf numFmtId="0" fontId="5" fillId="9" borderId="18" xfId="1" applyFont="1" applyFill="1" applyBorder="1" applyAlignment="1">
      <alignment vertical="center"/>
    </xf>
    <xf numFmtId="0" fontId="3" fillId="9" borderId="10" xfId="1" applyFont="1" applyFill="1" applyBorder="1" applyAlignment="1">
      <alignment horizontal="center" vertical="center"/>
    </xf>
    <xf numFmtId="0" fontId="5" fillId="9" borderId="79" xfId="1" applyFont="1" applyFill="1" applyBorder="1" applyAlignment="1">
      <alignment horizontal="right" vertical="center"/>
    </xf>
    <xf numFmtId="0" fontId="5" fillId="9" borderId="80" xfId="1" applyFont="1" applyFill="1" applyBorder="1" applyAlignment="1">
      <alignment horizontal="right" vertical="center"/>
    </xf>
    <xf numFmtId="0" fontId="5" fillId="9" borderId="22" xfId="1" applyFont="1" applyFill="1" applyBorder="1" applyAlignment="1">
      <alignment horizontal="right" vertical="center"/>
    </xf>
    <xf numFmtId="2" fontId="5" fillId="9" borderId="22" xfId="1" applyNumberFormat="1" applyFont="1" applyFill="1" applyBorder="1" applyAlignment="1">
      <alignment horizontal="center" vertical="center"/>
    </xf>
    <xf numFmtId="0" fontId="5" fillId="0" borderId="52" xfId="1" applyFont="1" applyBorder="1" applyAlignment="1">
      <alignment horizontal="center" vertical="center"/>
    </xf>
    <xf numFmtId="0" fontId="5" fillId="2" borderId="48" xfId="1" applyFont="1" applyFill="1" applyBorder="1" applyAlignment="1">
      <alignment horizontal="left" vertical="center" indent="1"/>
    </xf>
    <xf numFmtId="0" fontId="5" fillId="2" borderId="48" xfId="1" applyFont="1" applyFill="1" applyBorder="1" applyAlignment="1">
      <alignment horizontal="center" vertical="center"/>
    </xf>
    <xf numFmtId="0" fontId="15" fillId="2" borderId="81" xfId="1" applyFont="1" applyFill="1" applyBorder="1" applyAlignment="1">
      <alignment horizontal="right" vertical="center"/>
    </xf>
    <xf numFmtId="0" fontId="15" fillId="2" borderId="82" xfId="1" applyFont="1" applyFill="1" applyBorder="1" applyAlignment="1">
      <alignment horizontal="right" vertical="center"/>
    </xf>
    <xf numFmtId="0" fontId="15" fillId="2" borderId="83" xfId="1" applyFont="1" applyFill="1" applyBorder="1" applyAlignment="1">
      <alignment horizontal="right" vertical="center"/>
    </xf>
    <xf numFmtId="0" fontId="5" fillId="2" borderId="81" xfId="1" applyFont="1" applyFill="1" applyBorder="1" applyAlignment="1">
      <alignment horizontal="right" vertical="center"/>
    </xf>
    <xf numFmtId="0" fontId="5" fillId="2" borderId="82" xfId="1" applyFont="1" applyFill="1" applyBorder="1" applyAlignment="1">
      <alignment horizontal="right" vertical="center"/>
    </xf>
    <xf numFmtId="0" fontId="5" fillId="2" borderId="83" xfId="1" applyFont="1" applyFill="1" applyBorder="1" applyAlignment="1">
      <alignment horizontal="right" vertical="center"/>
    </xf>
    <xf numFmtId="2" fontId="5" fillId="2" borderId="52" xfId="1" applyNumberFormat="1" applyFont="1" applyFill="1" applyBorder="1" applyAlignment="1">
      <alignment horizontal="center" vertical="center"/>
    </xf>
    <xf numFmtId="0" fontId="15" fillId="0" borderId="0" xfId="1" applyFont="1" applyFill="1" applyAlignment="1">
      <alignment vertical="center"/>
    </xf>
    <xf numFmtId="0" fontId="4" fillId="0" borderId="58" xfId="1" applyFont="1" applyBorder="1" applyAlignment="1">
      <alignment vertical="center"/>
    </xf>
    <xf numFmtId="0" fontId="3" fillId="0" borderId="54" xfId="1" applyFont="1" applyBorder="1" applyAlignment="1">
      <alignment horizontal="left" vertical="center" indent="2"/>
    </xf>
    <xf numFmtId="0" fontId="3" fillId="0" borderId="54" xfId="1" applyFont="1" applyBorder="1" applyAlignment="1">
      <alignment horizontal="center" vertical="center"/>
    </xf>
    <xf numFmtId="0" fontId="3" fillId="0" borderId="84" xfId="1" applyFont="1" applyFill="1" applyBorder="1" applyAlignment="1">
      <alignment horizontal="right" vertical="center"/>
    </xf>
    <xf numFmtId="0" fontId="3" fillId="0" borderId="85" xfId="1" applyFont="1" applyFill="1" applyBorder="1" applyAlignment="1">
      <alignment horizontal="right" vertical="center"/>
    </xf>
    <xf numFmtId="0" fontId="3" fillId="0" borderId="86" xfId="1" applyFont="1" applyFill="1" applyBorder="1" applyAlignment="1">
      <alignment horizontal="right" vertical="center"/>
    </xf>
    <xf numFmtId="0" fontId="5" fillId="0" borderId="84" xfId="1" applyFont="1" applyFill="1" applyBorder="1" applyAlignment="1">
      <alignment horizontal="right" vertical="center"/>
    </xf>
    <xf numFmtId="0" fontId="5" fillId="0" borderId="85" xfId="1" applyFont="1" applyFill="1" applyBorder="1" applyAlignment="1">
      <alignment horizontal="right" vertical="center"/>
    </xf>
    <xf numFmtId="0" fontId="5" fillId="0" borderId="86" xfId="1" applyFont="1" applyFill="1" applyBorder="1" applyAlignment="1">
      <alignment horizontal="right" vertical="center"/>
    </xf>
    <xf numFmtId="2" fontId="5" fillId="0" borderId="54" xfId="1" applyNumberFormat="1" applyFont="1" applyFill="1" applyBorder="1" applyAlignment="1">
      <alignment horizontal="center" vertical="center"/>
    </xf>
    <xf numFmtId="0" fontId="5" fillId="0" borderId="58" xfId="1" applyFont="1" applyBorder="1" applyAlignment="1">
      <alignment vertical="center"/>
    </xf>
    <xf numFmtId="0" fontId="5" fillId="2" borderId="54" xfId="1" applyFont="1" applyFill="1" applyBorder="1" applyAlignment="1">
      <alignment horizontal="left" vertical="center" indent="1"/>
    </xf>
    <xf numFmtId="0" fontId="5" fillId="2" borderId="54" xfId="1" applyFont="1" applyFill="1" applyBorder="1" applyAlignment="1">
      <alignment horizontal="center" vertical="center"/>
    </xf>
    <xf numFmtId="0" fontId="15" fillId="2" borderId="84" xfId="1" applyFont="1" applyFill="1" applyBorder="1" applyAlignment="1">
      <alignment horizontal="right" vertical="center"/>
    </xf>
    <xf numFmtId="0" fontId="15" fillId="2" borderId="85" xfId="1" applyFont="1" applyFill="1" applyBorder="1" applyAlignment="1">
      <alignment horizontal="right" vertical="center"/>
    </xf>
    <xf numFmtId="0" fontId="15" fillId="2" borderId="86" xfId="1" applyFont="1" applyFill="1" applyBorder="1" applyAlignment="1">
      <alignment horizontal="right" vertical="center"/>
    </xf>
    <xf numFmtId="0" fontId="5" fillId="2" borderId="84" xfId="1" applyFont="1" applyFill="1" applyBorder="1" applyAlignment="1">
      <alignment horizontal="right" vertical="center"/>
    </xf>
    <xf numFmtId="0" fontId="5" fillId="2" borderId="85" xfId="1" applyFont="1" applyFill="1" applyBorder="1" applyAlignment="1">
      <alignment horizontal="right" vertical="center"/>
    </xf>
    <xf numFmtId="0" fontId="5" fillId="2" borderId="86" xfId="1" applyFont="1" applyFill="1" applyBorder="1" applyAlignment="1">
      <alignment horizontal="right" vertical="center"/>
    </xf>
    <xf numFmtId="2" fontId="5" fillId="2" borderId="58" xfId="1" applyNumberFormat="1" applyFont="1" applyFill="1" applyBorder="1" applyAlignment="1">
      <alignment horizontal="center" vertical="center"/>
    </xf>
    <xf numFmtId="0" fontId="4" fillId="2" borderId="84" xfId="1" applyFont="1" applyFill="1" applyBorder="1" applyAlignment="1">
      <alignment horizontal="right" vertical="center"/>
    </xf>
    <xf numFmtId="0" fontId="4" fillId="2" borderId="85" xfId="1" applyFont="1" applyFill="1" applyBorder="1" applyAlignment="1">
      <alignment horizontal="right" vertical="center"/>
    </xf>
    <xf numFmtId="0" fontId="4" fillId="2" borderId="86" xfId="1" applyFont="1" applyFill="1" applyBorder="1" applyAlignment="1">
      <alignment horizontal="right" vertical="center"/>
    </xf>
    <xf numFmtId="2" fontId="5" fillId="2" borderId="86" xfId="1" applyNumberFormat="1" applyFont="1" applyFill="1" applyBorder="1" applyAlignment="1">
      <alignment horizontal="center" vertical="center"/>
    </xf>
    <xf numFmtId="0" fontId="4" fillId="0" borderId="54" xfId="1" applyFont="1" applyBorder="1" applyAlignment="1">
      <alignment horizontal="left" vertical="center" indent="1"/>
    </xf>
    <xf numFmtId="0" fontId="4" fillId="0" borderId="54" xfId="1" applyFont="1" applyBorder="1" applyAlignment="1">
      <alignment horizontal="center" vertical="center"/>
    </xf>
    <xf numFmtId="0" fontId="4" fillId="0" borderId="84" xfId="1" applyFont="1" applyFill="1" applyBorder="1" applyAlignment="1">
      <alignment horizontal="right" vertical="center"/>
    </xf>
    <xf numFmtId="0" fontId="4" fillId="0" borderId="85" xfId="1" applyFont="1" applyFill="1" applyBorder="1" applyAlignment="1">
      <alignment horizontal="right" vertical="center"/>
    </xf>
    <xf numFmtId="0" fontId="4" fillId="0" borderId="86" xfId="1" applyFont="1" applyFill="1" applyBorder="1" applyAlignment="1">
      <alignment horizontal="right" vertical="center"/>
    </xf>
    <xf numFmtId="2" fontId="4" fillId="0" borderId="58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10" borderId="54" xfId="1" applyFont="1" applyFill="1" applyBorder="1" applyAlignment="1">
      <alignment horizontal="left" vertical="center" indent="1"/>
    </xf>
    <xf numFmtId="0" fontId="5" fillId="10" borderId="54" xfId="1" applyFont="1" applyFill="1" applyBorder="1" applyAlignment="1">
      <alignment horizontal="center" vertical="center"/>
    </xf>
    <xf numFmtId="0" fontId="15" fillId="10" borderId="84" xfId="1" applyFont="1" applyFill="1" applyBorder="1" applyAlignment="1">
      <alignment horizontal="right" vertical="center"/>
    </xf>
    <xf numFmtId="0" fontId="15" fillId="10" borderId="85" xfId="1" applyFont="1" applyFill="1" applyBorder="1" applyAlignment="1">
      <alignment horizontal="right" vertical="center"/>
    </xf>
    <xf numFmtId="0" fontId="15" fillId="10" borderId="86" xfId="1" applyFont="1" applyFill="1" applyBorder="1" applyAlignment="1">
      <alignment horizontal="right" vertical="center"/>
    </xf>
    <xf numFmtId="0" fontId="5" fillId="10" borderId="84" xfId="1" applyFont="1" applyFill="1" applyBorder="1" applyAlignment="1">
      <alignment horizontal="right" vertical="center"/>
    </xf>
    <xf numFmtId="0" fontId="5" fillId="10" borderId="85" xfId="1" applyFont="1" applyFill="1" applyBorder="1" applyAlignment="1">
      <alignment horizontal="right" vertical="center"/>
    </xf>
    <xf numFmtId="0" fontId="5" fillId="10" borderId="86" xfId="1" applyFont="1" applyFill="1" applyBorder="1" applyAlignment="1">
      <alignment horizontal="right" vertical="center"/>
    </xf>
    <xf numFmtId="2" fontId="5" fillId="10" borderId="58" xfId="1" applyNumberFormat="1" applyFont="1" applyFill="1" applyBorder="1" applyAlignment="1">
      <alignment horizontal="center" vertical="center"/>
    </xf>
    <xf numFmtId="0" fontId="4" fillId="10" borderId="54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vertical="center"/>
    </xf>
    <xf numFmtId="0" fontId="15" fillId="0" borderId="6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horizontal="right" vertical="center"/>
    </xf>
    <xf numFmtId="2" fontId="5" fillId="0" borderId="6" xfId="1" applyNumberFormat="1" applyFont="1" applyFill="1" applyBorder="1" applyAlignment="1">
      <alignment horizontal="center" vertical="center"/>
    </xf>
    <xf numFmtId="2" fontId="5" fillId="9" borderId="18" xfId="1" applyNumberFormat="1" applyFont="1" applyFill="1" applyBorder="1" applyAlignment="1">
      <alignment horizontal="center" vertical="center"/>
    </xf>
    <xf numFmtId="0" fontId="4" fillId="0" borderId="52" xfId="1" applyFont="1" applyFill="1" applyBorder="1" applyAlignment="1">
      <alignment vertical="center"/>
    </xf>
    <xf numFmtId="0" fontId="4" fillId="11" borderId="48" xfId="1" applyFont="1" applyFill="1" applyBorder="1" applyAlignment="1">
      <alignment vertical="center"/>
    </xf>
    <xf numFmtId="0" fontId="4" fillId="11" borderId="48" xfId="1" applyFont="1" applyFill="1" applyBorder="1" applyAlignment="1">
      <alignment horizontal="center" vertical="center"/>
    </xf>
    <xf numFmtId="0" fontId="4" fillId="11" borderId="81" xfId="1" applyFont="1" applyFill="1" applyBorder="1" applyAlignment="1">
      <alignment horizontal="right" vertical="center"/>
    </xf>
    <xf numFmtId="0" fontId="4" fillId="11" borderId="82" xfId="1" applyFont="1" applyFill="1" applyBorder="1" applyAlignment="1">
      <alignment horizontal="right" vertical="center"/>
    </xf>
    <xf numFmtId="0" fontId="4" fillId="11" borderId="83" xfId="1" applyFont="1" applyFill="1" applyBorder="1" applyAlignment="1">
      <alignment horizontal="right" vertical="center"/>
    </xf>
    <xf numFmtId="2" fontId="4" fillId="11" borderId="52" xfId="1" applyNumberFormat="1" applyFont="1" applyFill="1" applyBorder="1" applyAlignment="1">
      <alignment horizontal="center" vertical="center"/>
    </xf>
    <xf numFmtId="0" fontId="3" fillId="0" borderId="58" xfId="1" applyFont="1" applyFill="1" applyBorder="1" applyAlignment="1">
      <alignment vertical="center"/>
    </xf>
    <xf numFmtId="0" fontId="3" fillId="0" borderId="54" xfId="1" applyFont="1" applyFill="1" applyBorder="1" applyAlignment="1">
      <alignment horizontal="left" vertical="center" indent="1"/>
    </xf>
    <xf numFmtId="0" fontId="3" fillId="0" borderId="54" xfId="1" applyFont="1" applyFill="1" applyBorder="1" applyAlignment="1">
      <alignment horizontal="center" vertical="center"/>
    </xf>
    <xf numFmtId="0" fontId="4" fillId="0" borderId="58" xfId="1" applyFont="1" applyFill="1" applyBorder="1" applyAlignment="1">
      <alignment vertical="center"/>
    </xf>
    <xf numFmtId="0" fontId="4" fillId="4" borderId="54" xfId="1" applyFont="1" applyFill="1" applyBorder="1" applyAlignment="1">
      <alignment vertical="center"/>
    </xf>
    <xf numFmtId="0" fontId="4" fillId="4" borderId="54" xfId="1" applyFont="1" applyFill="1" applyBorder="1" applyAlignment="1">
      <alignment horizontal="center" vertical="center"/>
    </xf>
    <xf numFmtId="0" fontId="4" fillId="7" borderId="84" xfId="1" applyFont="1" applyFill="1" applyBorder="1" applyAlignment="1">
      <alignment horizontal="right" vertical="center"/>
    </xf>
    <xf numFmtId="0" fontId="4" fillId="7" borderId="85" xfId="1" applyFont="1" applyFill="1" applyBorder="1" applyAlignment="1">
      <alignment horizontal="right" vertical="center"/>
    </xf>
    <xf numFmtId="0" fontId="4" fillId="7" borderId="86" xfId="1" applyFont="1" applyFill="1" applyBorder="1" applyAlignment="1">
      <alignment horizontal="right" vertical="center"/>
    </xf>
    <xf numFmtId="2" fontId="4" fillId="7" borderId="58" xfId="1" applyNumberFormat="1" applyFont="1" applyFill="1" applyBorder="1" applyAlignment="1">
      <alignment horizontal="center" vertical="center"/>
    </xf>
    <xf numFmtId="0" fontId="5" fillId="11" borderId="9" xfId="1" applyFont="1" applyFill="1" applyBorder="1" applyAlignment="1">
      <alignment horizontal="left" vertical="center" indent="1"/>
    </xf>
    <xf numFmtId="0" fontId="5" fillId="11" borderId="9" xfId="1" applyFont="1" applyFill="1" applyBorder="1" applyAlignment="1">
      <alignment horizontal="center" vertical="center"/>
    </xf>
    <xf numFmtId="0" fontId="3" fillId="0" borderId="54" xfId="1" applyFont="1" applyBorder="1" applyAlignment="1">
      <alignment horizontal="left" vertical="center" indent="1"/>
    </xf>
    <xf numFmtId="0" fontId="3" fillId="0" borderId="87" xfId="1" applyFont="1" applyFill="1" applyBorder="1" applyAlignment="1">
      <alignment vertical="center"/>
    </xf>
    <xf numFmtId="0" fontId="3" fillId="0" borderId="88" xfId="1" applyFont="1" applyFill="1" applyBorder="1" applyAlignment="1">
      <alignment horizontal="center" vertical="center"/>
    </xf>
    <xf numFmtId="0" fontId="3" fillId="0" borderId="89" xfId="1" applyFont="1" applyFill="1" applyBorder="1" applyAlignment="1">
      <alignment horizontal="right" vertical="center"/>
    </xf>
    <xf numFmtId="0" fontId="3" fillId="0" borderId="90" xfId="1" applyFont="1" applyFill="1" applyBorder="1" applyAlignment="1">
      <alignment horizontal="right" vertical="center"/>
    </xf>
    <xf numFmtId="0" fontId="3" fillId="0" borderId="91" xfId="1" applyFont="1" applyFill="1" applyBorder="1" applyAlignment="1">
      <alignment horizontal="right" vertical="center"/>
    </xf>
    <xf numFmtId="2" fontId="5" fillId="0" borderId="88" xfId="1" applyNumberFormat="1" applyFont="1" applyFill="1" applyBorder="1" applyAlignment="1">
      <alignment horizontal="center" vertical="center"/>
    </xf>
    <xf numFmtId="0" fontId="3" fillId="0" borderId="92" xfId="1" applyFont="1" applyFill="1" applyBorder="1" applyAlignment="1">
      <alignment vertical="center"/>
    </xf>
    <xf numFmtId="0" fontId="3" fillId="0" borderId="58" xfId="1" applyFont="1" applyFill="1" applyBorder="1" applyAlignment="1">
      <alignment horizontal="left" vertical="center" indent="1"/>
    </xf>
    <xf numFmtId="0" fontId="3" fillId="0" borderId="93" xfId="1" applyFont="1" applyFill="1" applyBorder="1" applyAlignment="1">
      <alignment horizontal="right" vertical="center"/>
    </xf>
    <xf numFmtId="0" fontId="3" fillId="0" borderId="94" xfId="1" applyFont="1" applyFill="1" applyBorder="1" applyAlignment="1">
      <alignment horizontal="right" vertical="center"/>
    </xf>
    <xf numFmtId="0" fontId="3" fillId="0" borderId="69" xfId="1" applyFont="1" applyFill="1" applyBorder="1" applyAlignment="1">
      <alignment horizontal="right" vertical="center"/>
    </xf>
    <xf numFmtId="0" fontId="5" fillId="0" borderId="93" xfId="1" applyFont="1" applyFill="1" applyBorder="1" applyAlignment="1">
      <alignment horizontal="right" vertical="center"/>
    </xf>
    <xf numFmtId="0" fontId="5" fillId="0" borderId="94" xfId="1" applyFont="1" applyFill="1" applyBorder="1" applyAlignment="1">
      <alignment horizontal="right" vertical="center"/>
    </xf>
    <xf numFmtId="0" fontId="5" fillId="0" borderId="69" xfId="1" applyFont="1" applyFill="1" applyBorder="1" applyAlignment="1">
      <alignment horizontal="right" vertical="center"/>
    </xf>
    <xf numFmtId="2" fontId="5" fillId="0" borderId="65" xfId="1" applyNumberFormat="1" applyFont="1" applyFill="1" applyBorder="1" applyAlignment="1">
      <alignment horizontal="center" vertical="center"/>
    </xf>
    <xf numFmtId="2" fontId="4" fillId="9" borderId="18" xfId="1" applyNumberFormat="1" applyFont="1" applyFill="1" applyBorder="1" applyAlignment="1">
      <alignment horizontal="center" vertical="center"/>
    </xf>
    <xf numFmtId="0" fontId="4" fillId="11" borderId="52" xfId="1" applyFont="1" applyFill="1" applyBorder="1" applyAlignment="1">
      <alignment horizontal="center" vertical="center"/>
    </xf>
    <xf numFmtId="0" fontId="3" fillId="0" borderId="95" xfId="1" applyFont="1" applyFill="1" applyBorder="1" applyAlignment="1">
      <alignment horizontal="left" vertical="center" indent="1"/>
    </xf>
    <xf numFmtId="0" fontId="3" fillId="0" borderId="58" xfId="1" applyFont="1" applyFill="1" applyBorder="1" applyAlignment="1">
      <alignment horizontal="center" vertical="center"/>
    </xf>
    <xf numFmtId="2" fontId="5" fillId="0" borderId="58" xfId="1" applyNumberFormat="1" applyFont="1" applyFill="1" applyBorder="1" applyAlignment="1">
      <alignment horizontal="center" vertical="center"/>
    </xf>
    <xf numFmtId="0" fontId="15" fillId="0" borderId="84" xfId="1" applyFont="1" applyFill="1" applyBorder="1" applyAlignment="1">
      <alignment horizontal="right" vertical="center"/>
    </xf>
    <xf numFmtId="0" fontId="15" fillId="0" borderId="85" xfId="1" applyFont="1" applyFill="1" applyBorder="1" applyAlignment="1">
      <alignment horizontal="right" vertical="center"/>
    </xf>
    <xf numFmtId="0" fontId="15" fillId="0" borderId="86" xfId="1" applyFont="1" applyFill="1" applyBorder="1" applyAlignment="1">
      <alignment horizontal="right" vertical="center"/>
    </xf>
    <xf numFmtId="0" fontId="3" fillId="0" borderId="6" xfId="1" applyFont="1" applyFill="1" applyBorder="1" applyAlignment="1">
      <alignment vertical="center"/>
    </xf>
    <xf numFmtId="0" fontId="3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2" fontId="4" fillId="0" borderId="6" xfId="1" applyNumberFormat="1" applyFont="1" applyFill="1" applyBorder="1" applyAlignment="1">
      <alignment horizontal="center" vertical="center"/>
    </xf>
    <xf numFmtId="4" fontId="4" fillId="0" borderId="0" xfId="1" applyNumberFormat="1" applyFont="1" applyFill="1" applyAlignment="1">
      <alignment vertical="center"/>
    </xf>
    <xf numFmtId="0" fontId="5" fillId="9" borderId="1" xfId="1" applyFont="1" applyFill="1" applyBorder="1" applyAlignment="1">
      <alignment vertical="center"/>
    </xf>
    <xf numFmtId="0" fontId="5" fillId="9" borderId="1" xfId="1" applyFont="1" applyFill="1" applyBorder="1" applyAlignment="1">
      <alignment horizontal="center" vertical="center"/>
    </xf>
    <xf numFmtId="0" fontId="5" fillId="9" borderId="96" xfId="1" applyFont="1" applyFill="1" applyBorder="1" applyAlignment="1">
      <alignment horizontal="right" vertical="center"/>
    </xf>
    <xf numFmtId="0" fontId="5" fillId="9" borderId="97" xfId="1" applyFont="1" applyFill="1" applyBorder="1" applyAlignment="1">
      <alignment horizontal="right" vertical="center"/>
    </xf>
    <xf numFmtId="0" fontId="5" fillId="9" borderId="98" xfId="1" applyFont="1" applyFill="1" applyBorder="1" applyAlignment="1">
      <alignment horizontal="right" vertical="center"/>
    </xf>
    <xf numFmtId="2" fontId="5" fillId="9" borderId="1" xfId="1" applyNumberFormat="1" applyFont="1" applyFill="1" applyBorder="1" applyAlignment="1">
      <alignment horizontal="center" vertical="center"/>
    </xf>
    <xf numFmtId="0" fontId="4" fillId="11" borderId="99" xfId="1" applyFont="1" applyFill="1" applyBorder="1" applyAlignment="1">
      <alignment horizontal="right" vertical="center"/>
    </xf>
    <xf numFmtId="0" fontId="4" fillId="11" borderId="100" xfId="1" applyFont="1" applyFill="1" applyBorder="1" applyAlignment="1">
      <alignment horizontal="right" vertical="center"/>
    </xf>
    <xf numFmtId="0" fontId="4" fillId="11" borderId="62" xfId="1" applyFont="1" applyFill="1" applyBorder="1" applyAlignment="1">
      <alignment horizontal="right" vertical="center"/>
    </xf>
    <xf numFmtId="2" fontId="5" fillId="11" borderId="62" xfId="1" applyNumberFormat="1" applyFont="1" applyFill="1" applyBorder="1" applyAlignment="1">
      <alignment horizontal="center" vertical="center"/>
    </xf>
    <xf numFmtId="0" fontId="4" fillId="4" borderId="93" xfId="1" applyFont="1" applyFill="1" applyBorder="1" applyAlignment="1">
      <alignment horizontal="right" vertical="center"/>
    </xf>
    <xf numFmtId="0" fontId="4" fillId="4" borderId="94" xfId="1" applyFont="1" applyFill="1" applyBorder="1" applyAlignment="1">
      <alignment horizontal="right" vertical="center"/>
    </xf>
    <xf numFmtId="0" fontId="4" fillId="4" borderId="69" xfId="1" applyFont="1" applyFill="1" applyBorder="1" applyAlignment="1">
      <alignment horizontal="right" vertical="center"/>
    </xf>
    <xf numFmtId="2" fontId="5" fillId="4" borderId="69" xfId="1" applyNumberFormat="1" applyFont="1" applyFill="1" applyBorder="1" applyAlignment="1">
      <alignment horizontal="center" vertical="center"/>
    </xf>
    <xf numFmtId="0" fontId="5" fillId="12" borderId="79" xfId="1" applyFont="1" applyFill="1" applyBorder="1" applyAlignment="1">
      <alignment horizontal="right" vertical="center"/>
    </xf>
    <xf numFmtId="0" fontId="5" fillId="12" borderId="80" xfId="1" applyFont="1" applyFill="1" applyBorder="1" applyAlignment="1">
      <alignment horizontal="right" vertical="center"/>
    </xf>
    <xf numFmtId="0" fontId="5" fillId="12" borderId="22" xfId="1" applyFont="1" applyFill="1" applyBorder="1" applyAlignment="1">
      <alignment horizontal="right" vertical="center"/>
    </xf>
    <xf numFmtId="2" fontId="5" fillId="12" borderId="79" xfId="1" applyNumberFormat="1" applyFont="1" applyFill="1" applyBorder="1" applyAlignment="1">
      <alignment horizontal="right" vertical="center"/>
    </xf>
    <xf numFmtId="2" fontId="5" fillId="12" borderId="80" xfId="1" applyNumberFormat="1" applyFont="1" applyFill="1" applyBorder="1" applyAlignment="1">
      <alignment horizontal="right" vertical="center"/>
    </xf>
    <xf numFmtId="2" fontId="5" fillId="12" borderId="22" xfId="1" applyNumberFormat="1" applyFont="1" applyFill="1" applyBorder="1" applyAlignment="1">
      <alignment horizontal="right" vertical="center"/>
    </xf>
    <xf numFmtId="2" fontId="3" fillId="0" borderId="0" xfId="1" applyNumberFormat="1" applyFont="1" applyFill="1" applyAlignment="1">
      <alignment horizontal="center" vertical="center"/>
    </xf>
    <xf numFmtId="0" fontId="4" fillId="11" borderId="62" xfId="1" applyFont="1" applyFill="1" applyBorder="1" applyAlignment="1">
      <alignment horizontal="center" vertical="center"/>
    </xf>
    <xf numFmtId="0" fontId="3" fillId="2" borderId="84" xfId="1" applyFont="1" applyFill="1" applyBorder="1" applyAlignment="1">
      <alignment horizontal="right" vertical="center"/>
    </xf>
    <xf numFmtId="0" fontId="3" fillId="2" borderId="85" xfId="1" applyFont="1" applyFill="1" applyBorder="1" applyAlignment="1">
      <alignment horizontal="right" vertical="center"/>
    </xf>
    <xf numFmtId="0" fontId="3" fillId="2" borderId="86" xfId="1" applyFont="1" applyFill="1" applyBorder="1" applyAlignment="1">
      <alignment horizontal="right" vertical="center"/>
    </xf>
    <xf numFmtId="2" fontId="5" fillId="2" borderId="54" xfId="1" applyNumberFormat="1" applyFont="1" applyFill="1" applyBorder="1" applyAlignment="1">
      <alignment horizontal="center" vertical="center"/>
    </xf>
    <xf numFmtId="0" fontId="3" fillId="10" borderId="84" xfId="1" applyFont="1" applyFill="1" applyBorder="1" applyAlignment="1">
      <alignment horizontal="right" vertical="center"/>
    </xf>
    <xf numFmtId="0" fontId="3" fillId="10" borderId="85" xfId="1" applyFont="1" applyFill="1" applyBorder="1" applyAlignment="1">
      <alignment horizontal="right" vertical="center"/>
    </xf>
    <xf numFmtId="0" fontId="3" fillId="10" borderId="86" xfId="1" applyFont="1" applyFill="1" applyBorder="1" applyAlignment="1">
      <alignment horizontal="right" vertical="center"/>
    </xf>
    <xf numFmtId="2" fontId="5" fillId="13" borderId="54" xfId="1" applyNumberFormat="1" applyFont="1" applyFill="1" applyBorder="1" applyAlignment="1">
      <alignment horizontal="center" vertical="center"/>
    </xf>
    <xf numFmtId="2" fontId="5" fillId="0" borderId="92" xfId="1" applyNumberFormat="1" applyFont="1" applyFill="1" applyBorder="1" applyAlignment="1">
      <alignment horizontal="center" vertical="center"/>
    </xf>
    <xf numFmtId="0" fontId="3" fillId="12" borderId="81" xfId="1" applyFont="1" applyFill="1" applyBorder="1" applyAlignment="1">
      <alignment horizontal="right" vertical="center"/>
    </xf>
    <xf numFmtId="0" fontId="3" fillId="12" borderId="82" xfId="1" applyFont="1" applyFill="1" applyBorder="1" applyAlignment="1">
      <alignment horizontal="right" vertical="center"/>
    </xf>
    <xf numFmtId="0" fontId="3" fillId="12" borderId="83" xfId="1" applyFont="1" applyFill="1" applyBorder="1" applyAlignment="1">
      <alignment horizontal="right" vertical="center"/>
    </xf>
    <xf numFmtId="2" fontId="5" fillId="12" borderId="48" xfId="1" applyNumberFormat="1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8" fillId="5" borderId="44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left" vertical="center" indent="1"/>
    </xf>
    <xf numFmtId="0" fontId="8" fillId="5" borderId="32" xfId="0" applyFont="1" applyFill="1" applyBorder="1" applyAlignment="1">
      <alignment horizontal="center" vertical="center"/>
    </xf>
    <xf numFmtId="2" fontId="8" fillId="5" borderId="33" xfId="0" applyNumberFormat="1" applyFont="1" applyFill="1" applyBorder="1" applyAlignment="1">
      <alignment horizontal="center" vertical="center"/>
    </xf>
    <xf numFmtId="0" fontId="8" fillId="5" borderId="101" xfId="0" applyFont="1" applyFill="1" applyBorder="1" applyAlignment="1">
      <alignment horizontal="center" vertical="center"/>
    </xf>
    <xf numFmtId="0" fontId="8" fillId="5" borderId="35" xfId="0" applyFont="1" applyFill="1" applyBorder="1" applyAlignment="1">
      <alignment horizontal="left" vertical="center" indent="1"/>
    </xf>
    <xf numFmtId="0" fontId="8" fillId="5" borderId="32" xfId="0" applyFont="1" applyFill="1" applyBorder="1" applyAlignment="1">
      <alignment vertical="center"/>
    </xf>
    <xf numFmtId="0" fontId="8" fillId="5" borderId="84" xfId="0" applyFont="1" applyFill="1" applyBorder="1" applyAlignment="1">
      <alignment horizontal="center" vertical="center"/>
    </xf>
    <xf numFmtId="0" fontId="8" fillId="5" borderId="86" xfId="0" applyFont="1" applyFill="1" applyBorder="1" applyAlignment="1">
      <alignment horizontal="left" vertical="center" indent="1"/>
    </xf>
    <xf numFmtId="0" fontId="18" fillId="0" borderId="0" xfId="2" applyFont="1" applyAlignment="1"/>
    <xf numFmtId="0" fontId="21" fillId="14" borderId="102" xfId="2" applyFont="1" applyFill="1" applyBorder="1" applyAlignment="1">
      <alignment vertical="center"/>
    </xf>
    <xf numFmtId="0" fontId="22" fillId="14" borderId="103" xfId="2" applyFont="1" applyFill="1" applyBorder="1" applyAlignment="1">
      <alignment horizontal="left" vertical="center"/>
    </xf>
    <xf numFmtId="0" fontId="22" fillId="14" borderId="104" xfId="2" applyFont="1" applyFill="1" applyBorder="1" applyAlignment="1">
      <alignment horizontal="center" vertical="center"/>
    </xf>
    <xf numFmtId="0" fontId="21" fillId="14" borderId="109" xfId="2" applyFont="1" applyFill="1" applyBorder="1" applyAlignment="1">
      <alignment vertical="center"/>
    </xf>
    <xf numFmtId="0" fontId="22" fillId="14" borderId="110" xfId="2" applyFont="1" applyFill="1" applyBorder="1" applyAlignment="1">
      <alignment horizontal="center" vertical="center"/>
    </xf>
    <xf numFmtId="0" fontId="22" fillId="14" borderId="111" xfId="2" applyFont="1" applyFill="1" applyBorder="1" applyAlignment="1">
      <alignment horizontal="center" vertical="center"/>
    </xf>
    <xf numFmtId="0" fontId="26" fillId="14" borderId="112" xfId="2" applyFont="1" applyFill="1" applyBorder="1" applyAlignment="1">
      <alignment horizontal="center" wrapText="1"/>
    </xf>
    <xf numFmtId="0" fontId="26" fillId="14" borderId="113" xfId="2" applyFont="1" applyFill="1" applyBorder="1" applyAlignment="1">
      <alignment horizontal="center" wrapText="1"/>
    </xf>
    <xf numFmtId="0" fontId="26" fillId="14" borderId="114" xfId="2" applyFont="1" applyFill="1" applyBorder="1" applyAlignment="1">
      <alignment horizontal="center" wrapText="1"/>
    </xf>
    <xf numFmtId="0" fontId="26" fillId="14" borderId="104" xfId="2" applyFont="1" applyFill="1" applyBorder="1" applyAlignment="1">
      <alignment horizontal="center" wrapText="1"/>
    </xf>
    <xf numFmtId="0" fontId="26" fillId="14" borderId="102" xfId="2" applyFont="1" applyFill="1" applyBorder="1" applyAlignment="1">
      <alignment horizontal="center" wrapText="1"/>
    </xf>
    <xf numFmtId="0" fontId="26" fillId="14" borderId="103" xfId="2" applyFont="1" applyFill="1" applyBorder="1" applyAlignment="1">
      <alignment horizontal="center" wrapText="1"/>
    </xf>
    <xf numFmtId="0" fontId="27" fillId="15" borderId="115" xfId="2" applyFont="1" applyFill="1" applyBorder="1" applyAlignment="1">
      <alignment horizontal="center"/>
    </xf>
    <xf numFmtId="0" fontId="21" fillId="15" borderId="4" xfId="2" applyFont="1" applyFill="1" applyBorder="1" applyAlignment="1">
      <alignment horizontal="center"/>
    </xf>
    <xf numFmtId="0" fontId="24" fillId="15" borderId="118" xfId="2" applyFont="1" applyFill="1" applyBorder="1" applyAlignment="1">
      <alignment horizontal="right"/>
    </xf>
    <xf numFmtId="0" fontId="24" fillId="15" borderId="119" xfId="2" applyFont="1" applyFill="1" applyBorder="1" applyAlignment="1">
      <alignment horizontal="right"/>
    </xf>
    <xf numFmtId="0" fontId="24" fillId="15" borderId="120" xfId="2" applyFont="1" applyFill="1" applyBorder="1" applyAlignment="1">
      <alignment horizontal="right"/>
    </xf>
    <xf numFmtId="0" fontId="24" fillId="15" borderId="121" xfId="2" applyFont="1" applyFill="1" applyBorder="1" applyAlignment="1">
      <alignment horizontal="right"/>
    </xf>
    <xf numFmtId="0" fontId="24" fillId="15" borderId="117" xfId="2" applyFont="1" applyFill="1" applyBorder="1" applyAlignment="1">
      <alignment horizontal="right"/>
    </xf>
    <xf numFmtId="2" fontId="24" fillId="15" borderId="10" xfId="2" applyNumberFormat="1" applyFont="1" applyFill="1" applyBorder="1" applyAlignment="1">
      <alignment horizontal="right"/>
    </xf>
    <xf numFmtId="0" fontId="27" fillId="0" borderId="109" xfId="2" applyFont="1" applyBorder="1" applyAlignment="1">
      <alignment horizontal="center"/>
    </xf>
    <xf numFmtId="0" fontId="28" fillId="0" borderId="122" xfId="2" applyFont="1" applyBorder="1" applyAlignment="1">
      <alignment horizontal="right"/>
    </xf>
    <xf numFmtId="0" fontId="28" fillId="0" borderId="123" xfId="2" applyFont="1" applyBorder="1" applyAlignment="1">
      <alignment horizontal="left"/>
    </xf>
    <xf numFmtId="0" fontId="21" fillId="0" borderId="124" xfId="2" applyFont="1" applyBorder="1" applyAlignment="1">
      <alignment horizontal="center"/>
    </xf>
    <xf numFmtId="0" fontId="29" fillId="0" borderId="125" xfId="2" applyFont="1" applyBorder="1" applyAlignment="1">
      <alignment horizontal="right"/>
    </xf>
    <xf numFmtId="0" fontId="29" fillId="0" borderId="126" xfId="2" applyFont="1" applyBorder="1" applyAlignment="1">
      <alignment horizontal="right"/>
    </xf>
    <xf numFmtId="0" fontId="29" fillId="0" borderId="127" xfId="2" applyFont="1" applyBorder="1" applyAlignment="1">
      <alignment horizontal="right"/>
    </xf>
    <xf numFmtId="0" fontId="29" fillId="0" borderId="128" xfId="2" applyFont="1" applyBorder="1" applyAlignment="1">
      <alignment horizontal="right"/>
    </xf>
    <xf numFmtId="0" fontId="29" fillId="0" borderId="123" xfId="2" applyFont="1" applyBorder="1" applyAlignment="1">
      <alignment horizontal="right"/>
    </xf>
    <xf numFmtId="0" fontId="24" fillId="0" borderId="125" xfId="2" applyFont="1" applyBorder="1" applyAlignment="1">
      <alignment horizontal="right"/>
    </xf>
    <xf numFmtId="0" fontId="24" fillId="0" borderId="126" xfId="2" applyFont="1" applyBorder="1" applyAlignment="1">
      <alignment horizontal="right"/>
    </xf>
    <xf numFmtId="0" fontId="24" fillId="0" borderId="127" xfId="2" applyFont="1" applyBorder="1" applyAlignment="1">
      <alignment horizontal="right"/>
    </xf>
    <xf numFmtId="2" fontId="24" fillId="0" borderId="129" xfId="2" applyNumberFormat="1" applyFont="1" applyBorder="1" applyAlignment="1"/>
    <xf numFmtId="0" fontId="27" fillId="0" borderId="109" xfId="2" applyFont="1" applyBorder="1" applyAlignment="1"/>
    <xf numFmtId="0" fontId="28" fillId="0" borderId="130" xfId="2" applyFont="1" applyBorder="1" applyAlignment="1">
      <alignment horizontal="right"/>
    </xf>
    <xf numFmtId="0" fontId="28" fillId="0" borderId="131" xfId="2" applyFont="1" applyBorder="1" applyAlignment="1">
      <alignment horizontal="left"/>
    </xf>
    <xf numFmtId="0" fontId="21" fillId="0" borderId="132" xfId="2" applyFont="1" applyBorder="1" applyAlignment="1">
      <alignment horizontal="center"/>
    </xf>
    <xf numFmtId="0" fontId="29" fillId="0" borderId="133" xfId="2" applyFont="1" applyBorder="1" applyAlignment="1">
      <alignment horizontal="right"/>
    </xf>
    <xf numFmtId="0" fontId="29" fillId="0" borderId="134" xfId="2" applyFont="1" applyBorder="1" applyAlignment="1">
      <alignment horizontal="right"/>
    </xf>
    <xf numFmtId="0" fontId="29" fillId="0" borderId="135" xfId="2" applyFont="1" applyBorder="1" applyAlignment="1">
      <alignment horizontal="right"/>
    </xf>
    <xf numFmtId="0" fontId="29" fillId="0" borderId="136" xfId="2" applyFont="1" applyBorder="1" applyAlignment="1">
      <alignment horizontal="right"/>
    </xf>
    <xf numFmtId="0" fontId="29" fillId="0" borderId="131" xfId="2" applyFont="1" applyBorder="1" applyAlignment="1">
      <alignment horizontal="right"/>
    </xf>
    <xf numFmtId="0" fontId="24" fillId="0" borderId="133" xfId="2" applyFont="1" applyBorder="1" applyAlignment="1">
      <alignment horizontal="right"/>
    </xf>
    <xf numFmtId="0" fontId="24" fillId="0" borderId="134" xfId="2" applyFont="1" applyBorder="1" applyAlignment="1">
      <alignment horizontal="right"/>
    </xf>
    <xf numFmtId="0" fontId="24" fillId="0" borderId="135" xfId="2" applyFont="1" applyBorder="1" applyAlignment="1">
      <alignment horizontal="right"/>
    </xf>
    <xf numFmtId="2" fontId="24" fillId="0" borderId="137" xfId="2" applyNumberFormat="1" applyFont="1" applyBorder="1"/>
    <xf numFmtId="2" fontId="24" fillId="0" borderId="137" xfId="2" applyNumberFormat="1" applyFont="1" applyBorder="1" applyAlignment="1"/>
    <xf numFmtId="0" fontId="30" fillId="0" borderId="130" xfId="2" applyFont="1" applyBorder="1" applyAlignment="1">
      <alignment horizontal="right"/>
    </xf>
    <xf numFmtId="0" fontId="30" fillId="0" borderId="138" xfId="2" applyFont="1" applyBorder="1" applyAlignment="1">
      <alignment horizontal="right"/>
    </xf>
    <xf numFmtId="0" fontId="28" fillId="0" borderId="139" xfId="2" applyFont="1" applyBorder="1" applyAlignment="1">
      <alignment horizontal="left"/>
    </xf>
    <xf numFmtId="0" fontId="21" fillId="0" borderId="140" xfId="2" applyFont="1" applyBorder="1" applyAlignment="1">
      <alignment horizontal="center"/>
    </xf>
    <xf numFmtId="0" fontId="29" fillId="0" borderId="141" xfId="2" applyFont="1" applyBorder="1" applyAlignment="1">
      <alignment horizontal="right"/>
    </xf>
    <xf numFmtId="0" fontId="29" fillId="0" borderId="142" xfId="2" applyFont="1" applyBorder="1" applyAlignment="1">
      <alignment horizontal="right"/>
    </xf>
    <xf numFmtId="0" fontId="29" fillId="0" borderId="143" xfId="2" applyFont="1" applyBorder="1" applyAlignment="1">
      <alignment horizontal="right"/>
    </xf>
    <xf numFmtId="0" fontId="29" fillId="0" borderId="144" xfId="2" applyFont="1" applyBorder="1" applyAlignment="1">
      <alignment horizontal="right"/>
    </xf>
    <xf numFmtId="0" fontId="29" fillId="0" borderId="139" xfId="2" applyFont="1" applyBorder="1" applyAlignment="1">
      <alignment horizontal="right"/>
    </xf>
    <xf numFmtId="0" fontId="24" fillId="0" borderId="141" xfId="2" applyFont="1" applyBorder="1" applyAlignment="1">
      <alignment horizontal="right"/>
    </xf>
    <xf numFmtId="0" fontId="24" fillId="0" borderId="142" xfId="2" applyFont="1" applyBorder="1" applyAlignment="1">
      <alignment horizontal="right"/>
    </xf>
    <xf numFmtId="0" fontId="24" fillId="0" borderId="143" xfId="2" applyFont="1" applyBorder="1" applyAlignment="1">
      <alignment horizontal="right"/>
    </xf>
    <xf numFmtId="2" fontId="24" fillId="0" borderId="145" xfId="2" applyNumberFormat="1" applyFont="1" applyBorder="1" applyAlignment="1"/>
    <xf numFmtId="0" fontId="21" fillId="15" borderId="117" xfId="2" applyFont="1" applyFill="1" applyBorder="1" applyAlignment="1">
      <alignment horizontal="center"/>
    </xf>
    <xf numFmtId="0" fontId="27" fillId="0" borderId="8" xfId="2" applyFont="1" applyBorder="1" applyAlignment="1"/>
    <xf numFmtId="0" fontId="24" fillId="16" borderId="118" xfId="2" applyFont="1" applyFill="1" applyBorder="1" applyAlignment="1">
      <alignment horizontal="center"/>
    </xf>
    <xf numFmtId="0" fontId="24" fillId="16" borderId="119" xfId="2" applyFont="1" applyFill="1" applyBorder="1" applyAlignment="1">
      <alignment horizontal="left"/>
    </xf>
    <xf numFmtId="0" fontId="21" fillId="16" borderId="117" xfId="2" applyFont="1" applyFill="1" applyBorder="1" applyAlignment="1">
      <alignment horizontal="center"/>
    </xf>
    <xf numFmtId="0" fontId="24" fillId="16" borderId="118" xfId="2" applyFont="1" applyFill="1" applyBorder="1" applyAlignment="1">
      <alignment horizontal="right"/>
    </xf>
    <xf numFmtId="0" fontId="24" fillId="16" borderId="119" xfId="2" applyFont="1" applyFill="1" applyBorder="1" applyAlignment="1">
      <alignment horizontal="right"/>
    </xf>
    <xf numFmtId="0" fontId="24" fillId="16" borderId="120" xfId="2" applyFont="1" applyFill="1" applyBorder="1" applyAlignment="1">
      <alignment horizontal="right"/>
    </xf>
    <xf numFmtId="0" fontId="24" fillId="16" borderId="121" xfId="2" applyFont="1" applyFill="1" applyBorder="1" applyAlignment="1">
      <alignment horizontal="right"/>
    </xf>
    <xf numFmtId="0" fontId="24" fillId="16" borderId="117" xfId="2" applyFont="1" applyFill="1" applyBorder="1" applyAlignment="1">
      <alignment horizontal="right"/>
    </xf>
    <xf numFmtId="2" fontId="24" fillId="16" borderId="10" xfId="2" applyNumberFormat="1" applyFont="1" applyFill="1" applyBorder="1" applyAlignment="1">
      <alignment horizontal="right"/>
    </xf>
    <xf numFmtId="0" fontId="21" fillId="0" borderId="146" xfId="2" applyFont="1" applyBorder="1" applyAlignment="1"/>
    <xf numFmtId="0" fontId="21" fillId="0" borderId="147" xfId="2" applyFont="1" applyBorder="1" applyAlignment="1">
      <alignment horizontal="center"/>
    </xf>
    <xf numFmtId="0" fontId="24" fillId="0" borderId="125" xfId="2" applyFont="1" applyBorder="1"/>
    <xf numFmtId="0" fontId="24" fillId="0" borderId="126" xfId="2" applyFont="1" applyBorder="1"/>
    <xf numFmtId="0" fontId="24" fillId="0" borderId="127" xfId="2" applyFont="1" applyBorder="1"/>
    <xf numFmtId="2" fontId="24" fillId="0" borderId="148" xfId="2" applyNumberFormat="1" applyFont="1" applyBorder="1" applyAlignment="1">
      <alignment horizontal="right"/>
    </xf>
    <xf numFmtId="0" fontId="24" fillId="0" borderId="133" xfId="2" applyFont="1" applyBorder="1"/>
    <xf numFmtId="0" fontId="24" fillId="0" borderId="134" xfId="2" applyFont="1" applyBorder="1"/>
    <xf numFmtId="0" fontId="24" fillId="0" borderId="135" xfId="2" applyFont="1" applyBorder="1"/>
    <xf numFmtId="2" fontId="24" fillId="0" borderId="149" xfId="2" applyNumberFormat="1" applyFont="1" applyBorder="1" applyAlignment="1">
      <alignment horizontal="right"/>
    </xf>
    <xf numFmtId="0" fontId="28" fillId="0" borderId="138" xfId="2" applyFont="1" applyBorder="1" applyAlignment="1">
      <alignment horizontal="right"/>
    </xf>
    <xf numFmtId="0" fontId="24" fillId="0" borderId="141" xfId="2" applyFont="1" applyBorder="1"/>
    <xf numFmtId="0" fontId="24" fillId="0" borderId="142" xfId="2" applyFont="1" applyBorder="1"/>
    <xf numFmtId="0" fontId="24" fillId="0" borderId="143" xfId="2" applyFont="1" applyBorder="1"/>
    <xf numFmtId="2" fontId="24" fillId="0" borderId="150" xfId="2" applyNumberFormat="1" applyFont="1" applyBorder="1" applyAlignment="1">
      <alignment horizontal="right"/>
    </xf>
    <xf numFmtId="0" fontId="24" fillId="17" borderId="118" xfId="2" applyFont="1" applyFill="1" applyBorder="1" applyAlignment="1">
      <alignment horizontal="center"/>
    </xf>
    <xf numFmtId="0" fontId="24" fillId="17" borderId="119" xfId="2" applyFont="1" applyFill="1" applyBorder="1" applyAlignment="1">
      <alignment horizontal="left"/>
    </xf>
    <xf numFmtId="0" fontId="27" fillId="17" borderId="117" xfId="2" applyFont="1" applyFill="1" applyBorder="1" applyAlignment="1">
      <alignment horizontal="center"/>
    </xf>
    <xf numFmtId="0" fontId="24" fillId="17" borderId="118" xfId="2" applyFont="1" applyFill="1" applyBorder="1" applyAlignment="1">
      <alignment horizontal="right"/>
    </xf>
    <xf numFmtId="0" fontId="24" fillId="17" borderId="119" xfId="2" applyFont="1" applyFill="1" applyBorder="1" applyAlignment="1">
      <alignment horizontal="right"/>
    </xf>
    <xf numFmtId="0" fontId="24" fillId="17" borderId="120" xfId="2" applyFont="1" applyFill="1" applyBorder="1" applyAlignment="1">
      <alignment horizontal="right"/>
    </xf>
    <xf numFmtId="0" fontId="24" fillId="17" borderId="121" xfId="2" applyFont="1" applyFill="1" applyBorder="1" applyAlignment="1">
      <alignment horizontal="right"/>
    </xf>
    <xf numFmtId="0" fontId="24" fillId="17" borderId="117" xfId="2" applyFont="1" applyFill="1" applyBorder="1" applyAlignment="1">
      <alignment horizontal="right"/>
    </xf>
    <xf numFmtId="0" fontId="24" fillId="17" borderId="10" xfId="2" applyFont="1" applyFill="1" applyBorder="1" applyAlignment="1">
      <alignment horizontal="center"/>
    </xf>
    <xf numFmtId="0" fontId="21" fillId="0" borderId="151" xfId="2" applyFont="1" applyBorder="1" applyAlignment="1">
      <alignment horizontal="center"/>
    </xf>
    <xf numFmtId="0" fontId="24" fillId="0" borderId="148" xfId="2" applyFont="1" applyBorder="1"/>
    <xf numFmtId="0" fontId="21" fillId="0" borderId="152" xfId="2" applyFont="1" applyBorder="1" applyAlignment="1">
      <alignment horizontal="center"/>
    </xf>
    <xf numFmtId="0" fontId="24" fillId="0" borderId="149" xfId="2" applyFont="1" applyBorder="1"/>
    <xf numFmtId="0" fontId="21" fillId="0" borderId="153" xfId="2" applyFont="1" applyBorder="1" applyAlignment="1"/>
    <xf numFmtId="0" fontId="28" fillId="0" borderId="154" xfId="2" applyFont="1" applyBorder="1" applyAlignment="1">
      <alignment horizontal="right"/>
    </xf>
    <xf numFmtId="0" fontId="28" fillId="0" borderId="155" xfId="2" applyFont="1" applyBorder="1" applyAlignment="1">
      <alignment horizontal="left"/>
    </xf>
    <xf numFmtId="0" fontId="21" fillId="0" borderId="156" xfId="2" applyFont="1" applyBorder="1" applyAlignment="1">
      <alignment horizontal="center"/>
    </xf>
    <xf numFmtId="0" fontId="29" fillId="0" borderId="157" xfId="2" applyFont="1" applyBorder="1" applyAlignment="1">
      <alignment horizontal="right"/>
    </xf>
    <xf numFmtId="0" fontId="29" fillId="0" borderId="158" xfId="2" applyFont="1" applyBorder="1" applyAlignment="1">
      <alignment horizontal="right"/>
    </xf>
    <xf numFmtId="0" fontId="29" fillId="0" borderId="159" xfId="2" applyFont="1" applyBorder="1" applyAlignment="1">
      <alignment horizontal="right"/>
    </xf>
    <xf numFmtId="0" fontId="29" fillId="0" borderId="160" xfId="2" applyFont="1" applyBorder="1" applyAlignment="1">
      <alignment horizontal="right"/>
    </xf>
    <xf numFmtId="0" fontId="29" fillId="0" borderId="155" xfId="2" applyFont="1" applyBorder="1" applyAlignment="1">
      <alignment horizontal="right"/>
    </xf>
    <xf numFmtId="0" fontId="24" fillId="0" borderId="157" xfId="2" applyFont="1" applyBorder="1"/>
    <xf numFmtId="0" fontId="24" fillId="0" borderId="158" xfId="2" applyFont="1" applyBorder="1"/>
    <xf numFmtId="0" fontId="24" fillId="0" borderId="159" xfId="2" applyFont="1" applyBorder="1"/>
    <xf numFmtId="0" fontId="24" fillId="0" borderId="161" xfId="2" applyFont="1" applyBorder="1"/>
    <xf numFmtId="0" fontId="21" fillId="0" borderId="0" xfId="2" applyFont="1" applyBorder="1" applyAlignment="1"/>
    <xf numFmtId="0" fontId="28" fillId="0" borderId="0" xfId="2" applyFont="1" applyBorder="1" applyAlignment="1">
      <alignment horizontal="right"/>
    </xf>
    <xf numFmtId="0" fontId="28" fillId="0" borderId="0" xfId="2" applyFont="1" applyBorder="1" applyAlignment="1">
      <alignment horizontal="left"/>
    </xf>
    <xf numFmtId="0" fontId="21" fillId="0" borderId="0" xfId="2" applyFont="1" applyBorder="1" applyAlignment="1">
      <alignment horizontal="center"/>
    </xf>
    <xf numFmtId="0" fontId="29" fillId="0" borderId="0" xfId="2" applyFont="1" applyBorder="1" applyAlignment="1">
      <alignment horizontal="right"/>
    </xf>
    <xf numFmtId="0" fontId="24" fillId="0" borderId="0" xfId="2" applyFont="1" applyBorder="1"/>
    <xf numFmtId="0" fontId="21" fillId="14" borderId="112" xfId="2" applyFont="1" applyFill="1" applyBorder="1" applyAlignment="1">
      <alignment vertical="center"/>
    </xf>
    <xf numFmtId="0" fontId="22" fillId="14" borderId="162" xfId="2" applyFont="1" applyFill="1" applyBorder="1" applyAlignment="1">
      <alignment horizontal="left" vertical="center"/>
    </xf>
    <xf numFmtId="0" fontId="22" fillId="14" borderId="163" xfId="2" applyFont="1" applyFill="1" applyBorder="1" applyAlignment="1">
      <alignment horizontal="center" vertical="center"/>
    </xf>
    <xf numFmtId="0" fontId="21" fillId="14" borderId="146" xfId="2" applyFont="1" applyFill="1" applyBorder="1" applyAlignment="1">
      <alignment vertical="center"/>
    </xf>
    <xf numFmtId="0" fontId="21" fillId="14" borderId="153" xfId="2" applyFont="1" applyFill="1" applyBorder="1" applyAlignment="1">
      <alignment vertical="center"/>
    </xf>
    <xf numFmtId="0" fontId="22" fillId="14" borderId="168" xfId="2" applyFont="1" applyFill="1" applyBorder="1" applyAlignment="1">
      <alignment horizontal="center" vertical="center"/>
    </xf>
    <xf numFmtId="0" fontId="22" fillId="14" borderId="169" xfId="2" applyFont="1" applyFill="1" applyBorder="1" applyAlignment="1">
      <alignment horizontal="center" vertical="center"/>
    </xf>
    <xf numFmtId="0" fontId="26" fillId="14" borderId="115" xfId="2" applyFont="1" applyFill="1" applyBorder="1" applyAlignment="1">
      <alignment horizontal="center" wrapText="1"/>
    </xf>
    <xf numFmtId="0" fontId="26" fillId="14" borderId="170" xfId="2" applyFont="1" applyFill="1" applyBorder="1" applyAlignment="1">
      <alignment horizontal="center" wrapText="1"/>
    </xf>
    <xf numFmtId="0" fontId="26" fillId="14" borderId="171" xfId="2" applyFont="1" applyFill="1" applyBorder="1" applyAlignment="1">
      <alignment horizontal="center" wrapText="1"/>
    </xf>
    <xf numFmtId="0" fontId="26" fillId="14" borderId="172" xfId="2" applyFont="1" applyFill="1" applyBorder="1" applyAlignment="1">
      <alignment horizontal="center" wrapText="1"/>
    </xf>
    <xf numFmtId="0" fontId="26" fillId="14" borderId="173" xfId="2" applyFont="1" applyFill="1" applyBorder="1" applyAlignment="1">
      <alignment horizontal="center" wrapText="1"/>
    </xf>
    <xf numFmtId="0" fontId="26" fillId="14" borderId="174" xfId="2" applyFont="1" applyFill="1" applyBorder="1" applyAlignment="1">
      <alignment horizontal="center" wrapText="1"/>
    </xf>
    <xf numFmtId="0" fontId="21" fillId="0" borderId="175" xfId="2" applyFont="1" applyBorder="1" applyAlignment="1">
      <alignment horizontal="center"/>
    </xf>
    <xf numFmtId="0" fontId="27" fillId="0" borderId="2" xfId="2" applyFont="1" applyBorder="1" applyAlignment="1"/>
    <xf numFmtId="0" fontId="27" fillId="16" borderId="117" xfId="2" applyFont="1" applyFill="1" applyBorder="1" applyAlignment="1">
      <alignment horizontal="center"/>
    </xf>
    <xf numFmtId="0" fontId="29" fillId="0" borderId="125" xfId="2" applyFont="1" applyBorder="1"/>
    <xf numFmtId="0" fontId="29" fillId="0" borderId="126" xfId="2" applyFont="1" applyBorder="1"/>
    <xf numFmtId="0" fontId="29" fillId="0" borderId="127" xfId="2" applyFont="1" applyBorder="1"/>
    <xf numFmtId="0" fontId="29" fillId="0" borderId="128" xfId="2" applyFont="1" applyBorder="1"/>
    <xf numFmtId="0" fontId="29" fillId="0" borderId="123" xfId="2" applyFont="1" applyBorder="1"/>
    <xf numFmtId="0" fontId="29" fillId="0" borderId="125" xfId="2" applyFont="1" applyBorder="1" applyAlignment="1"/>
    <xf numFmtId="0" fontId="29" fillId="0" borderId="126" xfId="2" applyFont="1" applyBorder="1" applyAlignment="1"/>
    <xf numFmtId="0" fontId="29" fillId="0" borderId="127" xfId="2" applyFont="1" applyBorder="1" applyAlignment="1"/>
    <xf numFmtId="0" fontId="29" fillId="0" borderId="133" xfId="2" applyFont="1" applyBorder="1"/>
    <xf numFmtId="0" fontId="29" fillId="0" borderId="134" xfId="2" applyFont="1" applyBorder="1"/>
    <xf numFmtId="0" fontId="29" fillId="0" borderId="135" xfId="2" applyFont="1" applyBorder="1"/>
    <xf numFmtId="0" fontId="29" fillId="0" borderId="136" xfId="2" applyFont="1" applyBorder="1"/>
    <xf numFmtId="0" fontId="29" fillId="0" borderId="131" xfId="2" applyFont="1" applyBorder="1"/>
    <xf numFmtId="0" fontId="29" fillId="0" borderId="136" xfId="2" applyFont="1" applyBorder="1" applyAlignment="1"/>
    <xf numFmtId="0" fontId="29" fillId="0" borderId="134" xfId="2" applyFont="1" applyBorder="1" applyAlignment="1"/>
    <xf numFmtId="0" fontId="29" fillId="0" borderId="131" xfId="2" applyFont="1" applyBorder="1" applyAlignment="1"/>
    <xf numFmtId="0" fontId="29" fillId="0" borderId="133" xfId="2" applyFont="1" applyBorder="1" applyAlignment="1"/>
    <xf numFmtId="0" fontId="29" fillId="0" borderId="135" xfId="2" applyFont="1" applyBorder="1" applyAlignment="1"/>
    <xf numFmtId="0" fontId="21" fillId="0" borderId="131" xfId="2" applyFont="1" applyBorder="1" applyAlignment="1">
      <alignment horizontal="left"/>
    </xf>
    <xf numFmtId="0" fontId="29" fillId="0" borderId="141" xfId="2" applyFont="1" applyBorder="1"/>
    <xf numFmtId="0" fontId="29" fillId="0" borderId="142" xfId="2" applyFont="1" applyBorder="1"/>
    <xf numFmtId="0" fontId="29" fillId="0" borderId="143" xfId="2" applyFont="1" applyBorder="1"/>
    <xf numFmtId="0" fontId="29" fillId="0" borderId="144" xfId="2" applyFont="1" applyBorder="1"/>
    <xf numFmtId="0" fontId="29" fillId="0" borderId="139" xfId="2" applyFont="1" applyBorder="1"/>
    <xf numFmtId="0" fontId="29" fillId="0" borderId="141" xfId="2" applyFont="1" applyBorder="1" applyAlignment="1"/>
    <xf numFmtId="0" fontId="29" fillId="0" borderId="142" xfId="2" applyFont="1" applyBorder="1" applyAlignment="1"/>
    <xf numFmtId="0" fontId="29" fillId="0" borderId="143" xfId="2" applyFont="1" applyBorder="1" applyAlignment="1"/>
    <xf numFmtId="2" fontId="24" fillId="17" borderId="10" xfId="2" applyNumberFormat="1" applyFont="1" applyFill="1" applyBorder="1" applyAlignment="1">
      <alignment horizontal="right"/>
    </xf>
    <xf numFmtId="0" fontId="21" fillId="0" borderId="176" xfId="2" applyFont="1" applyBorder="1" applyAlignment="1">
      <alignment horizontal="center"/>
    </xf>
    <xf numFmtId="0" fontId="29" fillId="0" borderId="157" xfId="2" applyFont="1" applyBorder="1"/>
    <xf numFmtId="0" fontId="29" fillId="0" borderId="158" xfId="2" applyFont="1" applyBorder="1"/>
    <xf numFmtId="0" fontId="29" fillId="0" borderId="159" xfId="2" applyFont="1" applyBorder="1"/>
    <xf numFmtId="0" fontId="29" fillId="0" borderId="160" xfId="2" applyFont="1" applyBorder="1"/>
    <xf numFmtId="0" fontId="29" fillId="0" borderId="155" xfId="2" applyFont="1" applyBorder="1"/>
    <xf numFmtId="0" fontId="29" fillId="0" borderId="157" xfId="2" applyFont="1" applyBorder="1" applyAlignment="1"/>
    <xf numFmtId="0" fontId="29" fillId="0" borderId="158" xfId="2" applyFont="1" applyBorder="1" applyAlignment="1"/>
    <xf numFmtId="0" fontId="29" fillId="0" borderId="159" xfId="2" applyFont="1" applyBorder="1" applyAlignment="1"/>
    <xf numFmtId="2" fontId="24" fillId="0" borderId="161" xfId="2" applyNumberFormat="1" applyFont="1" applyBorder="1" applyAlignment="1">
      <alignment horizontal="right"/>
    </xf>
    <xf numFmtId="0" fontId="21" fillId="15" borderId="117" xfId="2" applyFont="1" applyFill="1" applyBorder="1" applyAlignment="1"/>
    <xf numFmtId="0" fontId="24" fillId="15" borderId="118" xfId="2" applyFont="1" applyFill="1" applyBorder="1" applyAlignment="1"/>
    <xf numFmtId="0" fontId="24" fillId="15" borderId="119" xfId="2" applyFont="1" applyFill="1" applyBorder="1" applyAlignment="1"/>
    <xf numFmtId="0" fontId="24" fillId="15" borderId="120" xfId="2" applyFont="1" applyFill="1" applyBorder="1" applyAlignment="1"/>
    <xf numFmtId="0" fontId="24" fillId="15" borderId="121" xfId="2" applyFont="1" applyFill="1" applyBorder="1" applyAlignment="1"/>
    <xf numFmtId="0" fontId="24" fillId="15" borderId="117" xfId="2" applyFont="1" applyFill="1" applyBorder="1" applyAlignment="1"/>
    <xf numFmtId="2" fontId="24" fillId="15" borderId="10" xfId="2" applyNumberFormat="1" applyFont="1" applyFill="1" applyBorder="1" applyAlignment="1"/>
    <xf numFmtId="0" fontId="27" fillId="0" borderId="110" xfId="2" applyFont="1" applyBorder="1" applyAlignment="1"/>
    <xf numFmtId="0" fontId="27" fillId="16" borderId="117" xfId="2" applyFont="1" applyFill="1" applyBorder="1" applyAlignment="1"/>
    <xf numFmtId="0" fontId="24" fillId="16" borderId="118" xfId="2" applyFont="1" applyFill="1" applyBorder="1" applyAlignment="1"/>
    <xf numFmtId="0" fontId="24" fillId="16" borderId="119" xfId="2" applyFont="1" applyFill="1" applyBorder="1" applyAlignment="1"/>
    <xf numFmtId="0" fontId="24" fillId="16" borderId="120" xfId="2" applyFont="1" applyFill="1" applyBorder="1" applyAlignment="1"/>
    <xf numFmtId="0" fontId="24" fillId="16" borderId="121" xfId="2" applyFont="1" applyFill="1" applyBorder="1" applyAlignment="1"/>
    <xf numFmtId="0" fontId="24" fillId="16" borderId="117" xfId="2" applyFont="1" applyFill="1" applyBorder="1" applyAlignment="1"/>
    <xf numFmtId="2" fontId="24" fillId="16" borderId="10" xfId="2" applyNumberFormat="1" applyFont="1" applyFill="1" applyBorder="1" applyAlignment="1"/>
    <xf numFmtId="0" fontId="21" fillId="0" borderId="109" xfId="2" applyFont="1" applyBorder="1" applyAlignment="1"/>
    <xf numFmtId="0" fontId="27" fillId="17" borderId="117" xfId="2" applyFont="1" applyFill="1" applyBorder="1" applyAlignment="1"/>
    <xf numFmtId="0" fontId="24" fillId="17" borderId="118" xfId="2" applyFont="1" applyFill="1" applyBorder="1" applyAlignment="1"/>
    <xf numFmtId="0" fontId="24" fillId="17" borderId="119" xfId="2" applyFont="1" applyFill="1" applyBorder="1" applyAlignment="1"/>
    <xf numFmtId="0" fontId="24" fillId="17" borderId="120" xfId="2" applyFont="1" applyFill="1" applyBorder="1" applyAlignment="1"/>
    <xf numFmtId="0" fontId="24" fillId="17" borderId="121" xfId="2" applyFont="1" applyFill="1" applyBorder="1" applyAlignment="1"/>
    <xf numFmtId="0" fontId="24" fillId="17" borderId="117" xfId="2" applyFont="1" applyFill="1" applyBorder="1" applyAlignment="1"/>
    <xf numFmtId="2" fontId="24" fillId="17" borderId="10" xfId="2" applyNumberFormat="1" applyFont="1" applyFill="1" applyBorder="1" applyAlignment="1"/>
    <xf numFmtId="2" fontId="24" fillId="0" borderId="145" xfId="2" applyNumberFormat="1" applyFont="1" applyBorder="1"/>
    <xf numFmtId="0" fontId="27" fillId="15" borderId="177" xfId="2" applyFont="1" applyFill="1" applyBorder="1" applyAlignment="1">
      <alignment horizontal="center"/>
    </xf>
    <xf numFmtId="0" fontId="28" fillId="0" borderId="126" xfId="2" applyFont="1" applyBorder="1" applyAlignment="1">
      <alignment horizontal="left"/>
    </xf>
    <xf numFmtId="0" fontId="21" fillId="0" borderId="123" xfId="2" applyFont="1" applyBorder="1" applyAlignment="1">
      <alignment horizontal="center"/>
    </xf>
    <xf numFmtId="2" fontId="24" fillId="0" borderId="148" xfId="2" applyNumberFormat="1" applyFont="1" applyBorder="1" applyAlignment="1"/>
    <xf numFmtId="0" fontId="28" fillId="0" borderId="134" xfId="2" applyFont="1" applyBorder="1" applyAlignment="1">
      <alignment horizontal="left"/>
    </xf>
    <xf numFmtId="0" fontId="21" fillId="0" borderId="131" xfId="2" applyFont="1" applyBorder="1" applyAlignment="1">
      <alignment horizontal="center"/>
    </xf>
    <xf numFmtId="2" fontId="24" fillId="0" borderId="149" xfId="2" applyNumberFormat="1" applyFont="1" applyBorder="1" applyAlignment="1"/>
    <xf numFmtId="0" fontId="28" fillId="0" borderId="142" xfId="2" applyFont="1" applyBorder="1" applyAlignment="1">
      <alignment horizontal="left"/>
    </xf>
    <xf numFmtId="0" fontId="21" fillId="0" borderId="139" xfId="2" applyFont="1" applyBorder="1" applyAlignment="1">
      <alignment horizontal="center"/>
    </xf>
    <xf numFmtId="2" fontId="24" fillId="0" borderId="150" xfId="2" applyNumberFormat="1" applyFont="1" applyBorder="1" applyAlignment="1"/>
    <xf numFmtId="0" fontId="24" fillId="0" borderId="149" xfId="2" applyFont="1" applyBorder="1" applyAlignment="1"/>
    <xf numFmtId="0" fontId="28" fillId="0" borderId="158" xfId="2" applyFont="1" applyBorder="1" applyAlignment="1">
      <alignment horizontal="left"/>
    </xf>
    <xf numFmtId="0" fontId="21" fillId="0" borderId="155" xfId="2" applyFont="1" applyBorder="1" applyAlignment="1">
      <alignment horizontal="center"/>
    </xf>
    <xf numFmtId="0" fontId="24" fillId="0" borderId="161" xfId="2" applyFont="1" applyBorder="1" applyAlignment="1"/>
    <xf numFmtId="0" fontId="29" fillId="0" borderId="0" xfId="2" applyFont="1" applyBorder="1"/>
    <xf numFmtId="0" fontId="29" fillId="0" borderId="0" xfId="2" applyFont="1" applyBorder="1" applyAlignment="1"/>
    <xf numFmtId="0" fontId="27" fillId="15" borderId="153" xfId="2" applyFont="1" applyFill="1" applyBorder="1" applyAlignment="1">
      <alignment horizontal="center"/>
    </xf>
    <xf numFmtId="0" fontId="27" fillId="15" borderId="179" xfId="2" applyFont="1" applyFill="1" applyBorder="1" applyAlignment="1">
      <alignment horizontal="center"/>
    </xf>
    <xf numFmtId="0" fontId="24" fillId="15" borderId="180" xfId="2" applyFont="1" applyFill="1" applyBorder="1" applyAlignment="1">
      <alignment horizontal="right"/>
    </xf>
    <xf numFmtId="0" fontId="24" fillId="15" borderId="179" xfId="2" applyFont="1" applyFill="1" applyBorder="1" applyAlignment="1">
      <alignment horizontal="right"/>
    </xf>
    <xf numFmtId="0" fontId="24" fillId="15" borderId="181" xfId="2" applyFont="1" applyFill="1" applyBorder="1" applyAlignment="1">
      <alignment horizontal="right"/>
    </xf>
    <xf numFmtId="2" fontId="24" fillId="15" borderId="181" xfId="2" applyNumberFormat="1" applyFont="1" applyFill="1" applyBorder="1" applyAlignment="1">
      <alignment horizontal="right"/>
    </xf>
    <xf numFmtId="0" fontId="27" fillId="16" borderId="119" xfId="2" applyFont="1" applyFill="1" applyBorder="1" applyAlignment="1"/>
    <xf numFmtId="2" fontId="24" fillId="16" borderId="120" xfId="2" applyNumberFormat="1" applyFont="1" applyFill="1" applyBorder="1" applyAlignment="1">
      <alignment horizontal="right"/>
    </xf>
    <xf numFmtId="2" fontId="24" fillId="0" borderId="182" xfId="2" applyNumberFormat="1" applyFont="1" applyBorder="1" applyAlignment="1">
      <alignment horizontal="right"/>
    </xf>
    <xf numFmtId="2" fontId="24" fillId="0" borderId="183" xfId="2" applyNumberFormat="1" applyFont="1" applyBorder="1" applyAlignment="1">
      <alignment horizontal="right"/>
    </xf>
    <xf numFmtId="2" fontId="24" fillId="0" borderId="184" xfId="2" applyNumberFormat="1" applyFont="1" applyBorder="1" applyAlignment="1">
      <alignment horizontal="right"/>
    </xf>
    <xf numFmtId="0" fontId="27" fillId="17" borderId="119" xfId="2" applyFont="1" applyFill="1" applyBorder="1" applyAlignment="1"/>
    <xf numFmtId="2" fontId="24" fillId="17" borderId="120" xfId="2" applyNumberFormat="1" applyFont="1" applyFill="1" applyBorder="1" applyAlignment="1">
      <alignment horizontal="right"/>
    </xf>
    <xf numFmtId="0" fontId="21" fillId="0" borderId="185" xfId="2" applyFont="1" applyBorder="1" applyAlignment="1"/>
    <xf numFmtId="0" fontId="21" fillId="0" borderId="109" xfId="2" applyFont="1" applyBorder="1" applyAlignment="1">
      <alignment horizontal="left"/>
    </xf>
    <xf numFmtId="0" fontId="27" fillId="15" borderId="117" xfId="2" applyFont="1" applyFill="1" applyBorder="1" applyAlignment="1">
      <alignment horizontal="center"/>
    </xf>
    <xf numFmtId="0" fontId="24" fillId="15" borderId="118" xfId="2" applyFont="1" applyFill="1" applyBorder="1" applyAlignment="1">
      <alignment horizontal="center"/>
    </xf>
    <xf numFmtId="0" fontId="24" fillId="15" borderId="119" xfId="2" applyFont="1" applyFill="1" applyBorder="1" applyAlignment="1">
      <alignment horizontal="center"/>
    </xf>
    <xf numFmtId="0" fontId="24" fillId="15" borderId="120" xfId="2" applyFont="1" applyFill="1" applyBorder="1" applyAlignment="1">
      <alignment horizontal="center"/>
    </xf>
    <xf numFmtId="0" fontId="24" fillId="15" borderId="121" xfId="2" applyFont="1" applyFill="1" applyBorder="1" applyAlignment="1">
      <alignment horizontal="center"/>
    </xf>
    <xf numFmtId="0" fontId="24" fillId="15" borderId="117" xfId="2" applyFont="1" applyFill="1" applyBorder="1" applyAlignment="1">
      <alignment horizontal="center"/>
    </xf>
    <xf numFmtId="0" fontId="24" fillId="15" borderId="118" xfId="2" applyFont="1" applyFill="1" applyBorder="1"/>
    <xf numFmtId="0" fontId="24" fillId="15" borderId="119" xfId="2" applyFont="1" applyFill="1" applyBorder="1"/>
    <xf numFmtId="0" fontId="24" fillId="15" borderId="120" xfId="2" applyFont="1" applyFill="1" applyBorder="1"/>
    <xf numFmtId="0" fontId="24" fillId="15" borderId="10" xfId="2" applyFont="1" applyFill="1" applyBorder="1" applyAlignment="1">
      <alignment horizontal="right"/>
    </xf>
    <xf numFmtId="2" fontId="24" fillId="0" borderId="129" xfId="2" applyNumberFormat="1" applyFont="1" applyBorder="1" applyAlignment="1">
      <alignment horizontal="right"/>
    </xf>
    <xf numFmtId="2" fontId="24" fillId="0" borderId="137" xfId="2" applyNumberFormat="1" applyFont="1" applyBorder="1" applyAlignment="1">
      <alignment horizontal="right"/>
    </xf>
    <xf numFmtId="2" fontId="24" fillId="0" borderId="145" xfId="2" applyNumberFormat="1" applyFont="1" applyBorder="1" applyAlignment="1">
      <alignment horizontal="right"/>
    </xf>
    <xf numFmtId="0" fontId="24" fillId="0" borderId="129" xfId="2" applyFont="1" applyBorder="1"/>
    <xf numFmtId="0" fontId="24" fillId="0" borderId="145" xfId="2" applyFont="1" applyBorder="1"/>
    <xf numFmtId="0" fontId="27" fillId="15" borderId="105" xfId="2" applyFont="1" applyFill="1" applyBorder="1" applyAlignment="1">
      <alignment horizontal="center"/>
    </xf>
    <xf numFmtId="0" fontId="29" fillId="0" borderId="144" xfId="2" applyFont="1" applyBorder="1" applyAlignment="1"/>
    <xf numFmtId="0" fontId="29" fillId="0" borderId="139" xfId="2" applyFont="1" applyBorder="1" applyAlignment="1"/>
    <xf numFmtId="0" fontId="24" fillId="18" borderId="116" xfId="2" applyFont="1" applyFill="1" applyBorder="1" applyAlignment="1">
      <alignment horizontal="right" shrinkToFit="1"/>
    </xf>
    <xf numFmtId="2" fontId="24" fillId="18" borderId="171" xfId="2" applyNumberFormat="1" applyFont="1" applyFill="1" applyBorder="1" applyAlignment="1">
      <alignment horizontal="right"/>
    </xf>
    <xf numFmtId="0" fontId="24" fillId="17" borderId="190" xfId="2" applyFont="1" applyFill="1" applyBorder="1" applyAlignment="1">
      <alignment horizontal="right" shrinkToFit="1"/>
    </xf>
    <xf numFmtId="2" fontId="24" fillId="17" borderId="190" xfId="2" applyNumberFormat="1" applyFont="1" applyFill="1" applyBorder="1" applyAlignment="1">
      <alignment horizontal="right"/>
    </xf>
    <xf numFmtId="0" fontId="24" fillId="19" borderId="190" xfId="2" applyFont="1" applyFill="1" applyBorder="1" applyAlignment="1">
      <alignment horizontal="right" vertical="center" shrinkToFit="1"/>
    </xf>
    <xf numFmtId="10" fontId="24" fillId="19" borderId="190" xfId="2" applyNumberFormat="1" applyFont="1" applyFill="1" applyBorder="1" applyAlignment="1">
      <alignment horizontal="right" vertical="center" shrinkToFit="1"/>
    </xf>
    <xf numFmtId="9" fontId="24" fillId="19" borderId="190" xfId="2" applyNumberFormat="1" applyFont="1" applyFill="1" applyBorder="1" applyAlignment="1">
      <alignment horizontal="right" vertical="center" shrinkToFit="1"/>
    </xf>
    <xf numFmtId="0" fontId="33" fillId="0" borderId="0" xfId="2" applyFont="1" applyAlignment="1"/>
    <xf numFmtId="0" fontId="34" fillId="0" borderId="0" xfId="2" applyFont="1" applyAlignment="1"/>
    <xf numFmtId="0" fontId="35" fillId="0" borderId="0" xfId="2" applyFont="1"/>
    <xf numFmtId="2" fontId="35" fillId="0" borderId="0" xfId="2" applyNumberFormat="1" applyFont="1" applyAlignment="1"/>
    <xf numFmtId="0" fontId="35" fillId="0" borderId="0" xfId="2" applyFont="1" applyAlignment="1"/>
    <xf numFmtId="1" fontId="5" fillId="0" borderId="2" xfId="1" applyNumberFormat="1" applyFont="1" applyFill="1" applyBorder="1" applyAlignment="1">
      <alignment horizontal="center" vertical="center"/>
    </xf>
    <xf numFmtId="1" fontId="5" fillId="0" borderId="6" xfId="1" applyNumberFormat="1" applyFont="1" applyFill="1" applyBorder="1" applyAlignment="1">
      <alignment horizontal="center" vertical="center"/>
    </xf>
    <xf numFmtId="1" fontId="6" fillId="0" borderId="3" xfId="1" applyNumberFormat="1" applyFont="1" applyFill="1" applyBorder="1" applyAlignment="1">
      <alignment horizontal="center" vertical="center"/>
    </xf>
    <xf numFmtId="1" fontId="6" fillId="0" borderId="11" xfId="1" applyNumberFormat="1" applyFont="1" applyFill="1" applyBorder="1" applyAlignment="1">
      <alignment horizontal="center" vertical="center"/>
    </xf>
    <xf numFmtId="1" fontId="6" fillId="0" borderId="12" xfId="1" applyNumberFormat="1" applyFont="1" applyFill="1" applyBorder="1" applyAlignment="1">
      <alignment horizontal="center" vertical="center"/>
    </xf>
    <xf numFmtId="1" fontId="6" fillId="0" borderId="13" xfId="1" applyNumberFormat="1" applyFont="1" applyFill="1" applyBorder="1" applyAlignment="1">
      <alignment horizontal="center" vertical="center"/>
    </xf>
    <xf numFmtId="0" fontId="5" fillId="7" borderId="4" xfId="1" applyFont="1" applyFill="1" applyBorder="1" applyAlignment="1">
      <alignment horizontal="left" vertical="center" indent="2"/>
    </xf>
    <xf numFmtId="0" fontId="5" fillId="7" borderId="5" xfId="1" applyFont="1" applyFill="1" applyBorder="1" applyAlignment="1">
      <alignment horizontal="left" vertical="center" indent="2"/>
    </xf>
    <xf numFmtId="0" fontId="5" fillId="7" borderId="10" xfId="1" applyFont="1" applyFill="1" applyBorder="1" applyAlignment="1">
      <alignment horizontal="left" vertical="center" indent="2"/>
    </xf>
    <xf numFmtId="2" fontId="5" fillId="7" borderId="4" xfId="1" applyNumberFormat="1" applyFont="1" applyFill="1" applyBorder="1" applyAlignment="1">
      <alignment horizontal="center" vertical="center"/>
    </xf>
    <xf numFmtId="2" fontId="5" fillId="7" borderId="5" xfId="1" applyNumberFormat="1" applyFont="1" applyFill="1" applyBorder="1" applyAlignment="1">
      <alignment horizontal="center" vertical="center"/>
    </xf>
    <xf numFmtId="2" fontId="5" fillId="7" borderId="10" xfId="1" applyNumberFormat="1" applyFont="1" applyFill="1" applyBorder="1" applyAlignment="1">
      <alignment horizontal="center" vertical="center"/>
    </xf>
    <xf numFmtId="0" fontId="5" fillId="11" borderId="46" xfId="1" applyFont="1" applyFill="1" applyBorder="1" applyAlignment="1">
      <alignment horizontal="left" vertical="center" indent="2"/>
    </xf>
    <xf numFmtId="0" fontId="5" fillId="11" borderId="61" xfId="1" applyFont="1" applyFill="1" applyBorder="1" applyAlignment="1">
      <alignment horizontal="left" vertical="center" indent="2"/>
    </xf>
    <xf numFmtId="0" fontId="5" fillId="11" borderId="47" xfId="1" applyFont="1" applyFill="1" applyBorder="1" applyAlignment="1">
      <alignment horizontal="left" vertical="center" indent="2"/>
    </xf>
    <xf numFmtId="0" fontId="5" fillId="4" borderId="63" xfId="1" applyFont="1" applyFill="1" applyBorder="1" applyAlignment="1">
      <alignment horizontal="left" vertical="center" indent="2"/>
    </xf>
    <xf numFmtId="0" fontId="5" fillId="4" borderId="64" xfId="1" applyFont="1" applyFill="1" applyBorder="1" applyAlignment="1">
      <alignment horizontal="left" vertical="center" indent="2"/>
    </xf>
    <xf numFmtId="0" fontId="5" fillId="4" borderId="65" xfId="1" applyFont="1" applyFill="1" applyBorder="1" applyAlignment="1">
      <alignment horizontal="left" vertical="center" indent="2"/>
    </xf>
    <xf numFmtId="0" fontId="5" fillId="12" borderId="4" xfId="1" applyFont="1" applyFill="1" applyBorder="1" applyAlignment="1">
      <alignment horizontal="left" vertical="center" indent="2"/>
    </xf>
    <xf numFmtId="0" fontId="5" fillId="12" borderId="5" xfId="1" applyFont="1" applyFill="1" applyBorder="1" applyAlignment="1">
      <alignment horizontal="left" vertical="center" indent="2"/>
    </xf>
    <xf numFmtId="0" fontId="5" fillId="12" borderId="10" xfId="1" applyFont="1" applyFill="1" applyBorder="1" applyAlignment="1">
      <alignment horizontal="left" vertical="center" indent="2"/>
    </xf>
    <xf numFmtId="2" fontId="5" fillId="12" borderId="1" xfId="1" applyNumberFormat="1" applyFont="1" applyFill="1" applyBorder="1" applyAlignment="1">
      <alignment horizontal="center" vertical="center"/>
    </xf>
    <xf numFmtId="2" fontId="6" fillId="12" borderId="14" xfId="1" applyNumberFormat="1" applyFont="1" applyFill="1" applyBorder="1" applyAlignment="1">
      <alignment horizontal="center" vertical="center"/>
    </xf>
    <xf numFmtId="0" fontId="5" fillId="6" borderId="4" xfId="1" applyFont="1" applyFill="1" applyBorder="1" applyAlignment="1">
      <alignment horizontal="left" vertical="center" indent="2"/>
    </xf>
    <xf numFmtId="0" fontId="5" fillId="6" borderId="5" xfId="1" applyFont="1" applyFill="1" applyBorder="1" applyAlignment="1">
      <alignment horizontal="left" vertical="center" indent="2"/>
    </xf>
    <xf numFmtId="0" fontId="5" fillId="6" borderId="10" xfId="1" applyFont="1" applyFill="1" applyBorder="1" applyAlignment="1">
      <alignment horizontal="left" vertical="center" indent="2"/>
    </xf>
    <xf numFmtId="2" fontId="5" fillId="6" borderId="4" xfId="1" applyNumberFormat="1" applyFont="1" applyFill="1" applyBorder="1" applyAlignment="1">
      <alignment horizontal="center" vertical="center"/>
    </xf>
    <xf numFmtId="2" fontId="5" fillId="6" borderId="5" xfId="1" applyNumberFormat="1" applyFont="1" applyFill="1" applyBorder="1" applyAlignment="1">
      <alignment horizontal="center" vertical="center"/>
    </xf>
    <xf numFmtId="2" fontId="5" fillId="6" borderId="1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 wrapText="1"/>
    </xf>
    <xf numFmtId="2" fontId="3" fillId="0" borderId="7" xfId="1" applyNumberFormat="1" applyFont="1" applyFill="1" applyBorder="1" applyAlignment="1">
      <alignment horizontal="center" vertical="center" wrapText="1"/>
    </xf>
    <xf numFmtId="2" fontId="3" fillId="0" borderId="14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right" vertical="center" indent="2"/>
    </xf>
    <xf numFmtId="0" fontId="8" fillId="7" borderId="5" xfId="0" applyFont="1" applyFill="1" applyBorder="1" applyAlignment="1">
      <alignment horizontal="right" vertical="center" indent="2"/>
    </xf>
    <xf numFmtId="0" fontId="8" fillId="7" borderId="10" xfId="0" applyFont="1" applyFill="1" applyBorder="1" applyAlignment="1">
      <alignment horizontal="right" vertical="center" indent="2"/>
    </xf>
    <xf numFmtId="2" fontId="8" fillId="7" borderId="4" xfId="0" applyNumberFormat="1" applyFont="1" applyFill="1" applyBorder="1" applyAlignment="1">
      <alignment horizontal="center" vertical="center"/>
    </xf>
    <xf numFmtId="2" fontId="8" fillId="7" borderId="5" xfId="0" applyNumberFormat="1" applyFont="1" applyFill="1" applyBorder="1" applyAlignment="1">
      <alignment horizontal="center" vertical="center"/>
    </xf>
    <xf numFmtId="2" fontId="8" fillId="7" borderId="10" xfId="0" applyNumberFormat="1" applyFont="1" applyFill="1" applyBorder="1" applyAlignment="1">
      <alignment horizontal="center" vertical="center"/>
    </xf>
    <xf numFmtId="0" fontId="8" fillId="4" borderId="46" xfId="0" applyFont="1" applyFill="1" applyBorder="1" applyAlignment="1">
      <alignment horizontal="right" vertical="center" indent="2"/>
    </xf>
    <xf numFmtId="0" fontId="8" fillId="4" borderId="61" xfId="0" applyFont="1" applyFill="1" applyBorder="1" applyAlignment="1">
      <alignment horizontal="right" vertical="center" indent="2"/>
    </xf>
    <xf numFmtId="0" fontId="8" fillId="4" borderId="47" xfId="0" applyFont="1" applyFill="1" applyBorder="1" applyAlignment="1">
      <alignment horizontal="right" vertical="center" indent="2"/>
    </xf>
    <xf numFmtId="0" fontId="8" fillId="5" borderId="63" xfId="0" applyFont="1" applyFill="1" applyBorder="1" applyAlignment="1">
      <alignment horizontal="right" vertical="center" indent="2"/>
    </xf>
    <xf numFmtId="0" fontId="8" fillId="5" borderId="64" xfId="0" applyFont="1" applyFill="1" applyBorder="1" applyAlignment="1">
      <alignment horizontal="right" vertical="center" indent="2"/>
    </xf>
    <xf numFmtId="0" fontId="8" fillId="5" borderId="65" xfId="0" applyFont="1" applyFill="1" applyBorder="1" applyAlignment="1">
      <alignment horizontal="right" vertical="center" indent="2"/>
    </xf>
    <xf numFmtId="0" fontId="8" fillId="3" borderId="4" xfId="0" applyFont="1" applyFill="1" applyBorder="1" applyAlignment="1">
      <alignment horizontal="right" vertical="center" indent="2"/>
    </xf>
    <xf numFmtId="0" fontId="8" fillId="3" borderId="5" xfId="0" applyFont="1" applyFill="1" applyBorder="1" applyAlignment="1">
      <alignment horizontal="right" vertical="center" indent="2"/>
    </xf>
    <xf numFmtId="0" fontId="8" fillId="3" borderId="10" xfId="0" applyFont="1" applyFill="1" applyBorder="1" applyAlignment="1">
      <alignment horizontal="right" vertical="center" indent="2"/>
    </xf>
    <xf numFmtId="2" fontId="8" fillId="3" borderId="1" xfId="0" applyNumberFormat="1" applyFont="1" applyFill="1" applyBorder="1" applyAlignment="1">
      <alignment horizontal="center" vertical="center"/>
    </xf>
    <xf numFmtId="2" fontId="8" fillId="3" borderId="14" xfId="0" applyNumberFormat="1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right" vertical="center" indent="2"/>
    </xf>
    <xf numFmtId="0" fontId="8" fillId="6" borderId="5" xfId="0" applyFont="1" applyFill="1" applyBorder="1" applyAlignment="1">
      <alignment horizontal="right" vertical="center" indent="2"/>
    </xf>
    <xf numFmtId="0" fontId="8" fillId="6" borderId="10" xfId="0" applyFont="1" applyFill="1" applyBorder="1" applyAlignment="1">
      <alignment horizontal="right" vertical="center" indent="2"/>
    </xf>
    <xf numFmtId="2" fontId="8" fillId="6" borderId="4" xfId="0" applyNumberFormat="1" applyFont="1" applyFill="1" applyBorder="1" applyAlignment="1">
      <alignment horizontal="center" vertical="center"/>
    </xf>
    <xf numFmtId="2" fontId="8" fillId="6" borderId="5" xfId="0" applyNumberFormat="1" applyFont="1" applyFill="1" applyBorder="1" applyAlignment="1">
      <alignment horizontal="center" vertical="center"/>
    </xf>
    <xf numFmtId="2" fontId="8" fillId="6" borderId="10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2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31" fillId="18" borderId="105" xfId="2" applyFont="1" applyFill="1" applyBorder="1" applyAlignment="1">
      <alignment horizontal="right"/>
    </xf>
    <xf numFmtId="0" fontId="23" fillId="0" borderId="106" xfId="2" applyFont="1" applyBorder="1"/>
    <xf numFmtId="0" fontId="23" fillId="0" borderId="107" xfId="2" applyFont="1" applyBorder="1"/>
    <xf numFmtId="0" fontId="24" fillId="18" borderId="105" xfId="2" applyFont="1" applyFill="1" applyBorder="1" applyAlignment="1">
      <alignment horizontal="center"/>
    </xf>
    <xf numFmtId="0" fontId="11" fillId="0" borderId="106" xfId="2" applyFont="1" applyBorder="1"/>
    <xf numFmtId="0" fontId="11" fillId="0" borderId="107" xfId="2" applyFont="1" applyBorder="1"/>
    <xf numFmtId="0" fontId="24" fillId="18" borderId="106" xfId="2" applyFont="1" applyFill="1" applyBorder="1" applyAlignment="1">
      <alignment horizontal="center"/>
    </xf>
    <xf numFmtId="2" fontId="24" fillId="18" borderId="106" xfId="2" applyNumberFormat="1" applyFont="1" applyFill="1" applyBorder="1" applyAlignment="1">
      <alignment horizontal="center"/>
    </xf>
    <xf numFmtId="0" fontId="32" fillId="0" borderId="0" xfId="2" applyFont="1" applyAlignment="1">
      <alignment horizontal="center"/>
    </xf>
    <xf numFmtId="0" fontId="18" fillId="0" borderId="0" xfId="2" applyFont="1" applyAlignment="1"/>
    <xf numFmtId="0" fontId="31" fillId="17" borderId="187" xfId="2" applyFont="1" applyFill="1" applyBorder="1" applyAlignment="1">
      <alignment horizontal="right"/>
    </xf>
    <xf numFmtId="0" fontId="23" fillId="0" borderId="188" xfId="2" applyFont="1" applyBorder="1"/>
    <xf numFmtId="0" fontId="23" fillId="0" borderId="189" xfId="2" applyFont="1" applyBorder="1"/>
    <xf numFmtId="0" fontId="31" fillId="19" borderId="105" xfId="2" applyFont="1" applyFill="1" applyBorder="1" applyAlignment="1">
      <alignment horizontal="right"/>
    </xf>
    <xf numFmtId="2" fontId="24" fillId="19" borderId="109" xfId="2" applyNumberFormat="1" applyFont="1" applyFill="1" applyBorder="1" applyAlignment="1">
      <alignment horizontal="right" vertical="center"/>
    </xf>
    <xf numFmtId="0" fontId="11" fillId="0" borderId="191" xfId="2" applyFont="1" applyBorder="1"/>
    <xf numFmtId="0" fontId="31" fillId="20" borderId="105" xfId="2" applyFont="1" applyFill="1" applyBorder="1" applyAlignment="1">
      <alignment horizontal="right"/>
    </xf>
    <xf numFmtId="2" fontId="24" fillId="20" borderId="105" xfId="2" applyNumberFormat="1" applyFont="1" applyFill="1" applyBorder="1" applyAlignment="1">
      <alignment horizontal="center"/>
    </xf>
    <xf numFmtId="2" fontId="24" fillId="20" borderId="106" xfId="2" applyNumberFormat="1" applyFont="1" applyFill="1" applyBorder="1" applyAlignment="1">
      <alignment horizontal="center"/>
    </xf>
    <xf numFmtId="0" fontId="24" fillId="0" borderId="103" xfId="2" applyFont="1" applyBorder="1" applyAlignment="1">
      <alignment horizontal="center" vertical="center"/>
    </xf>
    <xf numFmtId="0" fontId="11" fillId="0" borderId="108" xfId="2" applyFont="1" applyBorder="1"/>
    <xf numFmtId="0" fontId="11" fillId="0" borderId="104" xfId="2" applyFont="1" applyBorder="1"/>
    <xf numFmtId="0" fontId="11" fillId="0" borderId="187" xfId="2" applyFont="1" applyBorder="1"/>
    <xf numFmtId="0" fontId="11" fillId="0" borderId="188" xfId="2" applyFont="1" applyBorder="1"/>
    <xf numFmtId="0" fontId="11" fillId="0" borderId="189" xfId="2" applyFont="1" applyBorder="1"/>
    <xf numFmtId="0" fontId="24" fillId="15" borderId="178" xfId="2" applyFont="1" applyFill="1" applyBorder="1" applyAlignment="1">
      <alignment horizontal="left"/>
    </xf>
    <xf numFmtId="0" fontId="9" fillId="0" borderId="179" xfId="2" applyFont="1" applyBorder="1"/>
    <xf numFmtId="0" fontId="24" fillId="15" borderId="116" xfId="2" applyFont="1" applyFill="1" applyBorder="1" applyAlignment="1">
      <alignment horizontal="left"/>
    </xf>
    <xf numFmtId="0" fontId="9" fillId="0" borderId="119" xfId="2" applyFont="1" applyBorder="1"/>
    <xf numFmtId="0" fontId="24" fillId="15" borderId="118" xfId="2" applyFont="1" applyFill="1" applyBorder="1" applyAlignment="1">
      <alignment horizontal="left"/>
    </xf>
    <xf numFmtId="0" fontId="31" fillId="18" borderId="4" xfId="2" applyFont="1" applyFill="1" applyBorder="1" applyAlignment="1">
      <alignment horizontal="right"/>
    </xf>
    <xf numFmtId="0" fontId="23" fillId="0" borderId="5" xfId="2" applyFont="1" applyBorder="1"/>
    <xf numFmtId="0" fontId="23" fillId="0" borderId="186" xfId="2" applyFont="1" applyBorder="1"/>
    <xf numFmtId="0" fontId="24" fillId="14" borderId="114" xfId="2" applyFont="1" applyFill="1" applyBorder="1" applyAlignment="1">
      <alignment horizontal="center" vertical="center" wrapText="1"/>
    </xf>
    <xf numFmtId="0" fontId="9" fillId="0" borderId="167" xfId="2" applyFont="1" applyBorder="1"/>
    <xf numFmtId="0" fontId="9" fillId="0" borderId="13" xfId="2" applyFont="1" applyBorder="1"/>
    <xf numFmtId="0" fontId="22" fillId="14" borderId="110" xfId="2" applyFont="1" applyFill="1" applyBorder="1" applyAlignment="1">
      <alignment horizontal="center" vertical="center"/>
    </xf>
    <xf numFmtId="0" fontId="22" fillId="14" borderId="111" xfId="2" applyFont="1" applyFill="1" applyBorder="1" applyAlignment="1">
      <alignment horizontal="center" vertical="center"/>
    </xf>
    <xf numFmtId="0" fontId="22" fillId="14" borderId="103" xfId="2" applyFont="1" applyFill="1" applyBorder="1" applyAlignment="1">
      <alignment horizontal="center"/>
    </xf>
    <xf numFmtId="0" fontId="23" fillId="0" borderId="108" xfId="2" applyFont="1" applyBorder="1"/>
    <xf numFmtId="0" fontId="23" fillId="0" borderId="104" xfId="2" applyFont="1" applyBorder="1"/>
    <xf numFmtId="0" fontId="22" fillId="14" borderId="105" xfId="2" applyFont="1" applyFill="1" applyBorder="1" applyAlignment="1">
      <alignment horizontal="center"/>
    </xf>
    <xf numFmtId="0" fontId="21" fillId="14" borderId="113" xfId="2" applyFont="1" applyFill="1" applyBorder="1" applyAlignment="1">
      <alignment horizontal="center" vertical="center"/>
    </xf>
    <xf numFmtId="0" fontId="25" fillId="0" borderId="109" xfId="2" applyFont="1" applyBorder="1"/>
    <xf numFmtId="0" fontId="25" fillId="0" borderId="168" xfId="2" applyFont="1" applyBorder="1"/>
    <xf numFmtId="0" fontId="22" fillId="14" borderId="164" xfId="2" applyFont="1" applyFill="1" applyBorder="1" applyAlignment="1">
      <alignment horizontal="center"/>
    </xf>
    <xf numFmtId="0" fontId="23" fillId="0" borderId="165" xfId="2" applyFont="1" applyBorder="1"/>
    <xf numFmtId="0" fontId="23" fillId="0" borderId="166" xfId="2" applyFont="1" applyBorder="1"/>
    <xf numFmtId="0" fontId="22" fillId="14" borderId="162" xfId="2" applyFont="1" applyFill="1" applyBorder="1" applyAlignment="1">
      <alignment horizontal="center" vertical="center"/>
    </xf>
    <xf numFmtId="0" fontId="23" fillId="0" borderId="6" xfId="2" applyFont="1" applyBorder="1" applyAlignment="1">
      <alignment vertical="center"/>
    </xf>
    <xf numFmtId="0" fontId="23" fillId="0" borderId="163" xfId="2" applyFont="1" applyBorder="1" applyAlignment="1">
      <alignment vertical="center"/>
    </xf>
    <xf numFmtId="0" fontId="23" fillId="0" borderId="110" xfId="2" applyFont="1" applyBorder="1" applyAlignment="1">
      <alignment vertical="center"/>
    </xf>
    <xf numFmtId="0" fontId="23" fillId="0" borderId="0" xfId="2" applyFont="1" applyBorder="1" applyAlignment="1">
      <alignment vertical="center"/>
    </xf>
    <xf numFmtId="0" fontId="23" fillId="0" borderId="111" xfId="2" applyFont="1" applyBorder="1" applyAlignment="1">
      <alignment vertical="center"/>
    </xf>
    <xf numFmtId="0" fontId="9" fillId="0" borderId="117" xfId="2" applyFont="1" applyBorder="1"/>
    <xf numFmtId="0" fontId="19" fillId="0" borderId="0" xfId="2" applyFont="1" applyAlignment="1">
      <alignment horizontal="center"/>
    </xf>
    <xf numFmtId="0" fontId="20" fillId="0" borderId="0" xfId="2" applyFont="1" applyAlignment="1"/>
    <xf numFmtId="0" fontId="21" fillId="14" borderId="102" xfId="2" applyFont="1" applyFill="1" applyBorder="1" applyAlignment="1">
      <alignment horizontal="center" vertical="center"/>
    </xf>
    <xf numFmtId="0" fontId="25" fillId="0" borderId="110" xfId="2" applyFont="1" applyBorder="1"/>
    <xf numFmtId="0" fontId="22" fillId="14" borderId="103" xfId="2" applyFont="1" applyFill="1" applyBorder="1" applyAlignment="1">
      <alignment horizontal="center" vertical="center"/>
    </xf>
    <xf numFmtId="0" fontId="23" fillId="0" borderId="108" xfId="2" applyFont="1" applyBorder="1" applyAlignment="1">
      <alignment vertical="center"/>
    </xf>
    <xf numFmtId="0" fontId="23" fillId="0" borderId="104" xfId="2" applyFont="1" applyBorder="1" applyAlignment="1">
      <alignment vertical="center"/>
    </xf>
    <xf numFmtId="0" fontId="24" fillId="14" borderId="102" xfId="2" applyFont="1" applyFill="1" applyBorder="1" applyAlignment="1">
      <alignment horizontal="center" vertical="center" wrapText="1"/>
    </xf>
    <xf numFmtId="0" fontId="9" fillId="0" borderId="109" xfId="2" applyFont="1" applyBorder="1"/>
    <xf numFmtId="0" fontId="9" fillId="0" borderId="111" xfId="2" applyFont="1" applyBorder="1"/>
    <xf numFmtId="1" fontId="5" fillId="0" borderId="3" xfId="1" applyNumberFormat="1" applyFont="1" applyFill="1" applyBorder="1" applyAlignment="1">
      <alignment horizontal="center" vertical="center"/>
    </xf>
    <xf numFmtId="1" fontId="5" fillId="0" borderId="11" xfId="1" applyNumberFormat="1" applyFont="1" applyFill="1" applyBorder="1" applyAlignment="1">
      <alignment horizontal="center" vertical="center"/>
    </xf>
    <xf numFmtId="1" fontId="5" fillId="0" borderId="12" xfId="1" applyNumberFormat="1" applyFont="1" applyFill="1" applyBorder="1" applyAlignment="1">
      <alignment horizontal="center" vertical="center"/>
    </xf>
    <xf numFmtId="1" fontId="5" fillId="0" borderId="13" xfId="1" applyNumberFormat="1" applyFont="1" applyFill="1" applyBorder="1" applyAlignment="1">
      <alignment horizontal="center" vertical="center"/>
    </xf>
    <xf numFmtId="2" fontId="5" fillId="12" borderId="14" xfId="1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j-lt"/>
              </a:defRPr>
            </a:pPr>
            <a:r>
              <a:rPr lang="en-US" sz="1100">
                <a:latin typeface="+mj-lt"/>
              </a:rPr>
              <a:t>IPK Rata-Rata Alumni Menurut Fakultas</a:t>
            </a:r>
          </a:p>
        </c:rich>
      </c:tx>
      <c:layout>
        <c:manualLayout>
          <c:xMode val="edge"/>
          <c:yMode val="edge"/>
          <c:x val="0.29957613723698912"/>
          <c:y val="7.647554242476903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2901400330739006E-2"/>
          <c:y val="0.24088937760585413"/>
          <c:w val="0.89590399465962711"/>
          <c:h val="0.646639045431042"/>
        </c:manualLayout>
      </c:layout>
      <c:lineChart>
        <c:grouping val="stacke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diamond"/>
            <c:size val="9"/>
            <c:spPr>
              <a:solidFill>
                <a:srgbClr val="FFFF00"/>
              </a:solidFill>
            </c:spPr>
          </c:marker>
          <c:dLbls>
            <c:dLbl>
              <c:idx val="1"/>
              <c:layout>
                <c:manualLayout>
                  <c:x val="1.1560693641618505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896-4F6A-A7A5-59C30332D591}"/>
                </c:ext>
              </c:extLst>
            </c:dLbl>
            <c:dLbl>
              <c:idx val="7"/>
              <c:layout>
                <c:manualLayout>
                  <c:x val="7.7071290944123365E-3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896-4F6A-A7A5-59C30332D5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 1516'!$W$180:$W$189</c:f>
              <c:strCache>
                <c:ptCount val="10"/>
                <c:pt idx="0">
                  <c:v> PPs</c:v>
                </c:pt>
                <c:pt idx="1">
                  <c:v> FMIPA</c:v>
                </c:pt>
                <c:pt idx="2">
                  <c:v> FT</c:v>
                </c:pt>
                <c:pt idx="3">
                  <c:v> FIK</c:v>
                </c:pt>
                <c:pt idx="4">
                  <c:v> FIP</c:v>
                </c:pt>
                <c:pt idx="5">
                  <c:v> FBS</c:v>
                </c:pt>
                <c:pt idx="6">
                  <c:v> FIS</c:v>
                </c:pt>
                <c:pt idx="7">
                  <c:v> FPsi.</c:v>
                </c:pt>
                <c:pt idx="8">
                  <c:v> FSD</c:v>
                </c:pt>
                <c:pt idx="9">
                  <c:v> FE</c:v>
                </c:pt>
              </c:strCache>
            </c:strRef>
          </c:cat>
          <c:val>
            <c:numRef>
              <c:f>'TA 1516'!$X$180:$X$189</c:f>
              <c:numCache>
                <c:formatCode>0.00</c:formatCode>
                <c:ptCount val="10"/>
                <c:pt idx="0">
                  <c:v>3.7452380952380957</c:v>
                </c:pt>
                <c:pt idx="1">
                  <c:v>3.3337500000000002</c:v>
                </c:pt>
                <c:pt idx="2">
                  <c:v>3.3899523809523808</c:v>
                </c:pt>
                <c:pt idx="3">
                  <c:v>3.4312500000000004</c:v>
                </c:pt>
                <c:pt idx="4">
                  <c:v>3.3664285714285711</c:v>
                </c:pt>
                <c:pt idx="5">
                  <c:v>3.4785714285714286</c:v>
                </c:pt>
                <c:pt idx="6">
                  <c:v>3.56</c:v>
                </c:pt>
                <c:pt idx="7">
                  <c:v>3.27</c:v>
                </c:pt>
                <c:pt idx="8">
                  <c:v>3.3525</c:v>
                </c:pt>
                <c:pt idx="9">
                  <c:v>3.4833333333333329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96-4F6A-A7A5-59C30332D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51808"/>
        <c:axId val="93832320"/>
      </c:lineChart>
      <c:catAx>
        <c:axId val="4695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+mj-lt"/>
              </a:defRPr>
            </a:pPr>
            <a:endParaRPr lang="en-US"/>
          </a:p>
        </c:txPr>
        <c:crossAx val="93832320"/>
        <c:crosses val="autoZero"/>
        <c:auto val="1"/>
        <c:lblAlgn val="ctr"/>
        <c:lblOffset val="100"/>
        <c:noMultiLvlLbl val="0"/>
      </c:catAx>
      <c:valAx>
        <c:axId val="938323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+mj-lt"/>
              </a:defRPr>
            </a:pPr>
            <a:endParaRPr lang="en-US"/>
          </a:p>
        </c:txPr>
        <c:crossAx val="46951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 b="1" i="0" baseline="0">
                <a:latin typeface="+mj-lt"/>
              </a:rPr>
              <a:t>IPK Rata-Rata Alumni Menurut </a:t>
            </a:r>
            <a:r>
              <a:rPr lang="id-ID" sz="1100" b="1" i="0" baseline="0">
                <a:latin typeface="+mj-lt"/>
              </a:rPr>
              <a:t>Strata</a:t>
            </a:r>
            <a:endParaRPr lang="id-ID" sz="1100">
              <a:latin typeface="+mj-lt"/>
            </a:endParaRPr>
          </a:p>
        </c:rich>
      </c:tx>
      <c:layout>
        <c:manualLayout>
          <c:xMode val="edge"/>
          <c:yMode val="edge"/>
          <c:x val="0.32209901448269385"/>
          <c:y val="6.666666666666668E-2"/>
        </c:manualLayout>
      </c:layout>
      <c:overlay val="1"/>
    </c:title>
    <c:autoTitleDeleted val="0"/>
    <c:view3D>
      <c:rotX val="20"/>
      <c:rotY val="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812271664889173E-2"/>
          <c:y val="8.9173665791776074E-2"/>
          <c:w val="0.90589666205269015"/>
          <c:h val="0.83449059492563438"/>
        </c:manualLayout>
      </c:layout>
      <c:line3DChart>
        <c:grouping val="standard"/>
        <c:varyColors val="0"/>
        <c:ser>
          <c:idx val="0"/>
          <c:order val="0"/>
          <c:dLbls>
            <c:dLbl>
              <c:idx val="0"/>
              <c:layout>
                <c:manualLayout>
                  <c:x val="-7.684918347742555E-3"/>
                  <c:y val="-3.33333333333333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DA6-449C-ABA0-9424C50AB978}"/>
                </c:ext>
              </c:extLst>
            </c:dLbl>
            <c:dLbl>
              <c:idx val="1"/>
              <c:layout>
                <c:manualLayout>
                  <c:x val="0"/>
                  <c:y val="-3.33333333333333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DA6-449C-ABA0-9424C50AB978}"/>
                </c:ext>
              </c:extLst>
            </c:dLbl>
            <c:dLbl>
              <c:idx val="2"/>
              <c:layout>
                <c:manualLayout>
                  <c:x val="-1.7291066282420751E-2"/>
                  <c:y val="4.166666666666666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DA6-449C-ABA0-9424C50AB9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 1516'!$W$192:$W$195</c:f>
              <c:strCache>
                <c:ptCount val="4"/>
                <c:pt idx="0">
                  <c:v>S3</c:v>
                </c:pt>
                <c:pt idx="1">
                  <c:v>S2</c:v>
                </c:pt>
                <c:pt idx="2">
                  <c:v>S1</c:v>
                </c:pt>
                <c:pt idx="3">
                  <c:v>D3</c:v>
                </c:pt>
              </c:strCache>
            </c:strRef>
          </c:cat>
          <c:val>
            <c:numRef>
              <c:f>'TA 1516'!$X$192:$X$195</c:f>
              <c:numCache>
                <c:formatCode>0.00</c:formatCode>
                <c:ptCount val="4"/>
                <c:pt idx="0">
                  <c:v>3.7800000000000002</c:v>
                </c:pt>
                <c:pt idx="1">
                  <c:v>3.7278571428571432</c:v>
                </c:pt>
                <c:pt idx="2">
                  <c:v>3.392545351473923</c:v>
                </c:pt>
                <c:pt idx="3">
                  <c:v>3.4211111111111112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A6-449C-ABA0-9424C50AB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972928"/>
        <c:axId val="48974464"/>
        <c:axId val="46930560"/>
      </c:line3DChart>
      <c:catAx>
        <c:axId val="4897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8974464"/>
        <c:crosses val="autoZero"/>
        <c:auto val="1"/>
        <c:lblAlgn val="ctr"/>
        <c:lblOffset val="100"/>
        <c:noMultiLvlLbl val="0"/>
      </c:catAx>
      <c:valAx>
        <c:axId val="489744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8972928"/>
        <c:crosses val="autoZero"/>
        <c:crossBetween val="between"/>
      </c:valAx>
      <c:serAx>
        <c:axId val="46930560"/>
        <c:scaling>
          <c:orientation val="minMax"/>
        </c:scaling>
        <c:delete val="1"/>
        <c:axPos val="b"/>
        <c:majorTickMark val="out"/>
        <c:minorTickMark val="none"/>
        <c:tickLblPos val="nextTo"/>
        <c:crossAx val="48974464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mbria"/>
                <a:ea typeface="Cambria"/>
                <a:cs typeface="Cambria"/>
              </a:defRPr>
            </a:pPr>
            <a:r>
              <a:rPr lang="en-US"/>
              <a:t>IPK Rata-Rata Alumni Menurut Fakultas</a:t>
            </a:r>
          </a:p>
        </c:rich>
      </c:tx>
      <c:layout>
        <c:manualLayout>
          <c:xMode val="edge"/>
          <c:yMode val="edge"/>
          <c:x val="0.29957609208313984"/>
          <c:y val="7.647559413435094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2901400330739006E-2"/>
          <c:y val="0.24088937760585413"/>
          <c:w val="0.89590399465962711"/>
          <c:h val="0.64663904543104234"/>
        </c:manualLayout>
      </c:layout>
      <c:lineChart>
        <c:grouping val="stacke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diamond"/>
            <c:size val="9"/>
            <c:spPr>
              <a:solidFill>
                <a:srgbClr val="FFFF00"/>
              </a:solidFill>
            </c:spPr>
          </c:marker>
          <c:dLbls>
            <c:dLbl>
              <c:idx val="1"/>
              <c:layout>
                <c:manualLayout>
                  <c:x val="1.1560693641618517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C9D-4C37-90A4-B091C741DD07}"/>
                </c:ext>
              </c:extLst>
            </c:dLbl>
            <c:dLbl>
              <c:idx val="7"/>
              <c:layout>
                <c:manualLayout>
                  <c:x val="7.7071290944123452E-3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C9D-4C37-90A4-B091C741DD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 1617'!$W$181:$W$190</c:f>
              <c:strCache>
                <c:ptCount val="10"/>
                <c:pt idx="0">
                  <c:v> PPs</c:v>
                </c:pt>
                <c:pt idx="1">
                  <c:v> FMIPA</c:v>
                </c:pt>
                <c:pt idx="2">
                  <c:v> FT</c:v>
                </c:pt>
                <c:pt idx="3">
                  <c:v> FIK</c:v>
                </c:pt>
                <c:pt idx="4">
                  <c:v> FIP</c:v>
                </c:pt>
                <c:pt idx="5">
                  <c:v> FBS</c:v>
                </c:pt>
                <c:pt idx="6">
                  <c:v> FIS</c:v>
                </c:pt>
                <c:pt idx="7">
                  <c:v> FPsi.</c:v>
                </c:pt>
                <c:pt idx="8">
                  <c:v> FSD</c:v>
                </c:pt>
                <c:pt idx="9">
                  <c:v> FE</c:v>
                </c:pt>
              </c:strCache>
            </c:strRef>
          </c:cat>
          <c:val>
            <c:numRef>
              <c:f>'TA 1617'!$X$181:$X$190</c:f>
              <c:numCache>
                <c:formatCode>0.00</c:formatCode>
                <c:ptCount val="10"/>
                <c:pt idx="0">
                  <c:v>3.7442857142857147</c:v>
                </c:pt>
                <c:pt idx="1">
                  <c:v>3.3919117647058821</c:v>
                </c:pt>
                <c:pt idx="2">
                  <c:v>3.4208571428571428</c:v>
                </c:pt>
                <c:pt idx="3">
                  <c:v>3.4474999999999998</c:v>
                </c:pt>
                <c:pt idx="4">
                  <c:v>3.4142857142857141</c:v>
                </c:pt>
                <c:pt idx="5">
                  <c:v>3.5360714285714288</c:v>
                </c:pt>
                <c:pt idx="6">
                  <c:v>3.5137499999999995</c:v>
                </c:pt>
                <c:pt idx="7">
                  <c:v>3.24</c:v>
                </c:pt>
                <c:pt idx="8">
                  <c:v>3.44</c:v>
                </c:pt>
                <c:pt idx="9">
                  <c:v>3.5341666666666667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9D-4C37-90A4-B091C741D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78432"/>
        <c:axId val="96980352"/>
      </c:lineChart>
      <c:catAx>
        <c:axId val="9697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mbria"/>
                <a:ea typeface="Cambria"/>
                <a:cs typeface="Cambria"/>
              </a:defRPr>
            </a:pPr>
            <a:endParaRPr lang="en-US"/>
          </a:p>
        </c:txPr>
        <c:crossAx val="96980352"/>
        <c:crosses val="autoZero"/>
        <c:auto val="1"/>
        <c:lblAlgn val="ctr"/>
        <c:lblOffset val="100"/>
        <c:noMultiLvlLbl val="0"/>
      </c:catAx>
      <c:valAx>
        <c:axId val="969803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mbria"/>
                <a:ea typeface="Cambria"/>
                <a:cs typeface="Cambria"/>
              </a:defRPr>
            </a:pPr>
            <a:endParaRPr lang="en-US"/>
          </a:p>
        </c:txPr>
        <c:crossAx val="96978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2">
        <a:lumMod val="9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mbria"/>
                <a:ea typeface="Cambria"/>
                <a:cs typeface="Cambria"/>
              </a:defRPr>
            </a:pPr>
            <a:r>
              <a:rPr lang="id-ID"/>
              <a:t>IPK Rata-Rata Alumni Menurut Strata</a:t>
            </a:r>
            <a:r>
              <a:rPr lang="id-ID" baseline="0"/>
              <a:t> (Reguler)</a:t>
            </a:r>
            <a:endParaRPr lang="id-ID"/>
          </a:p>
        </c:rich>
      </c:tx>
      <c:layout>
        <c:manualLayout>
          <c:xMode val="edge"/>
          <c:yMode val="edge"/>
          <c:x val="0.32209901844461231"/>
          <c:y val="6.666666666666668E-2"/>
        </c:manualLayout>
      </c:layout>
      <c:overlay val="1"/>
    </c:title>
    <c:autoTitleDeleted val="0"/>
    <c:view3D>
      <c:rotX val="20"/>
      <c:rotY val="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812271664889173E-2"/>
          <c:y val="0.14271088962828021"/>
          <c:w val="0.90589666205269015"/>
          <c:h val="0.68407622087392028"/>
        </c:manualLayout>
      </c:layout>
      <c:line3DChart>
        <c:grouping val="standard"/>
        <c:varyColors val="0"/>
        <c:ser>
          <c:idx val="0"/>
          <c:order val="0"/>
          <c:dLbls>
            <c:dLbl>
              <c:idx val="0"/>
              <c:layout>
                <c:manualLayout>
                  <c:x val="-7.684918347742555E-3"/>
                  <c:y val="-3.33333333333333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2F-4B54-BD89-1DB045AFEDFC}"/>
                </c:ext>
              </c:extLst>
            </c:dLbl>
            <c:dLbl>
              <c:idx val="1"/>
              <c:layout>
                <c:manualLayout>
                  <c:x val="0"/>
                  <c:y val="-3.33333333333333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2F-4B54-BD89-1DB045AFEDFC}"/>
                </c:ext>
              </c:extLst>
            </c:dLbl>
            <c:dLbl>
              <c:idx val="2"/>
              <c:layout>
                <c:manualLayout>
                  <c:x val="-1.7291066282420751E-2"/>
                  <c:y val="4.166666666666666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2F-4B54-BD89-1DB045AFED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 1617'!$W$193:$W$196</c:f>
              <c:strCache>
                <c:ptCount val="4"/>
                <c:pt idx="0">
                  <c:v>S3</c:v>
                </c:pt>
                <c:pt idx="1">
                  <c:v>S2</c:v>
                </c:pt>
                <c:pt idx="2">
                  <c:v>S1</c:v>
                </c:pt>
                <c:pt idx="3">
                  <c:v>D3</c:v>
                </c:pt>
              </c:strCache>
            </c:strRef>
          </c:cat>
          <c:val>
            <c:numRef>
              <c:f>'TA 1617'!$X$193:$X$196</c:f>
              <c:numCache>
                <c:formatCode>0.00</c:formatCode>
                <c:ptCount val="4"/>
                <c:pt idx="0">
                  <c:v>3.8185714285714285</c:v>
                </c:pt>
                <c:pt idx="1">
                  <c:v>3.7071428571428569</c:v>
                </c:pt>
                <c:pt idx="2">
                  <c:v>3.48</c:v>
                </c:pt>
                <c:pt idx="3">
                  <c:v>3.37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2F-4B54-BD89-1DB045AFE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243648"/>
        <c:axId val="111245568"/>
        <c:axId val="87131904"/>
      </c:line3DChart>
      <c:catAx>
        <c:axId val="11124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1245568"/>
        <c:crosses val="autoZero"/>
        <c:auto val="1"/>
        <c:lblAlgn val="ctr"/>
        <c:lblOffset val="100"/>
        <c:noMultiLvlLbl val="0"/>
      </c:catAx>
      <c:valAx>
        <c:axId val="1112455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1243648"/>
        <c:crosses val="autoZero"/>
        <c:crossBetween val="between"/>
      </c:valAx>
      <c:serAx>
        <c:axId val="8713190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245568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mbria"/>
                <a:ea typeface="Cambria"/>
                <a:cs typeface="Cambria"/>
              </a:defRPr>
            </a:pPr>
            <a:r>
              <a:rPr lang="en-US"/>
              <a:t>IPK Rata-Rata Alumni Menurut Fakultas</a:t>
            </a:r>
          </a:p>
        </c:rich>
      </c:tx>
      <c:layout>
        <c:manualLayout>
          <c:xMode val="edge"/>
          <c:yMode val="edge"/>
          <c:x val="0.29957609208313984"/>
          <c:y val="7.647559413435094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2901400330739006E-2"/>
          <c:y val="0.24088937760585413"/>
          <c:w val="0.89590399465962711"/>
          <c:h val="0.64663904543104234"/>
        </c:manualLayout>
      </c:layout>
      <c:lineChart>
        <c:grouping val="stacke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diamond"/>
            <c:size val="9"/>
            <c:spPr>
              <a:solidFill>
                <a:srgbClr val="FFFF00"/>
              </a:solidFill>
            </c:spPr>
          </c:marker>
          <c:dLbls>
            <c:dLbl>
              <c:idx val="1"/>
              <c:layout>
                <c:manualLayout>
                  <c:x val="1.1560693641618517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B6F-401A-B941-8864AEF41E5B}"/>
                </c:ext>
              </c:extLst>
            </c:dLbl>
            <c:dLbl>
              <c:idx val="7"/>
              <c:layout>
                <c:manualLayout>
                  <c:x val="7.7071290944123452E-3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B6F-401A-B941-8864AEF41E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 1718'!$W$188:$W$197</c:f>
              <c:strCache>
                <c:ptCount val="10"/>
                <c:pt idx="0">
                  <c:v> PPs</c:v>
                </c:pt>
                <c:pt idx="1">
                  <c:v> FMIPA</c:v>
                </c:pt>
                <c:pt idx="2">
                  <c:v> FT</c:v>
                </c:pt>
                <c:pt idx="3">
                  <c:v> FIK</c:v>
                </c:pt>
                <c:pt idx="4">
                  <c:v> FIP</c:v>
                </c:pt>
                <c:pt idx="5">
                  <c:v> FBS</c:v>
                </c:pt>
                <c:pt idx="6">
                  <c:v> FIS</c:v>
                </c:pt>
                <c:pt idx="7">
                  <c:v> FPsi.</c:v>
                </c:pt>
                <c:pt idx="8">
                  <c:v> FSD</c:v>
                </c:pt>
                <c:pt idx="9">
                  <c:v> FE</c:v>
                </c:pt>
              </c:strCache>
            </c:strRef>
          </c:cat>
          <c:val>
            <c:numRef>
              <c:f>'TA 1718'!$X$188:$X$197</c:f>
              <c:numCache>
                <c:formatCode>0.00</c:formatCode>
                <c:ptCount val="10"/>
                <c:pt idx="0">
                  <c:v>3.7263636363636365</c:v>
                </c:pt>
                <c:pt idx="1">
                  <c:v>3.3697222222222223</c:v>
                </c:pt>
                <c:pt idx="2">
                  <c:v>3.4448809523809523</c:v>
                </c:pt>
                <c:pt idx="3">
                  <c:v>3.4437500000000001</c:v>
                </c:pt>
                <c:pt idx="4">
                  <c:v>3.375</c:v>
                </c:pt>
                <c:pt idx="5">
                  <c:v>3.6124999999999998</c:v>
                </c:pt>
                <c:pt idx="6">
                  <c:v>3.5237500000000006</c:v>
                </c:pt>
                <c:pt idx="7">
                  <c:v>3.23</c:v>
                </c:pt>
                <c:pt idx="8">
                  <c:v>3.30125</c:v>
                </c:pt>
                <c:pt idx="9">
                  <c:v>3.4133333333333331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6F-401A-B941-8864AEF41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76960"/>
        <c:axId val="111578496"/>
      </c:lineChart>
      <c:catAx>
        <c:axId val="11157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mbria"/>
                <a:ea typeface="Cambria"/>
                <a:cs typeface="Cambria"/>
              </a:defRPr>
            </a:pPr>
            <a:endParaRPr lang="en-US"/>
          </a:p>
        </c:txPr>
        <c:crossAx val="111578496"/>
        <c:crosses val="autoZero"/>
        <c:auto val="1"/>
        <c:lblAlgn val="ctr"/>
        <c:lblOffset val="100"/>
        <c:noMultiLvlLbl val="0"/>
      </c:catAx>
      <c:valAx>
        <c:axId val="1115784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mbria"/>
                <a:ea typeface="Cambria"/>
                <a:cs typeface="Cambria"/>
              </a:defRPr>
            </a:pPr>
            <a:endParaRPr lang="en-US"/>
          </a:p>
        </c:txPr>
        <c:crossAx val="111576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2">
        <a:lumMod val="9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mbria"/>
                <a:ea typeface="Cambria"/>
                <a:cs typeface="Cambria"/>
              </a:defRPr>
            </a:pPr>
            <a:r>
              <a:rPr lang="id-ID"/>
              <a:t>IPK Rata-Rata Alumni Menurut Strata</a:t>
            </a:r>
            <a:r>
              <a:rPr lang="id-ID" baseline="0"/>
              <a:t> (Reguler)</a:t>
            </a:r>
            <a:endParaRPr lang="id-ID"/>
          </a:p>
        </c:rich>
      </c:tx>
      <c:layout>
        <c:manualLayout>
          <c:xMode val="edge"/>
          <c:yMode val="edge"/>
          <c:x val="0.32209901844461231"/>
          <c:y val="6.666666666666668E-2"/>
        </c:manualLayout>
      </c:layout>
      <c:overlay val="1"/>
    </c:title>
    <c:autoTitleDeleted val="0"/>
    <c:view3D>
      <c:rotX val="20"/>
      <c:rotY val="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812271664889173E-2"/>
          <c:y val="0.14271088962828021"/>
          <c:w val="0.90589666205269015"/>
          <c:h val="0.68407622087392028"/>
        </c:manualLayout>
      </c:layout>
      <c:line3DChart>
        <c:grouping val="standard"/>
        <c:varyColors val="0"/>
        <c:ser>
          <c:idx val="0"/>
          <c:order val="0"/>
          <c:dLbls>
            <c:dLbl>
              <c:idx val="0"/>
              <c:layout>
                <c:manualLayout>
                  <c:x val="-7.684918347742555E-3"/>
                  <c:y val="-3.33333333333333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B0-474C-989E-00C27053B4B7}"/>
                </c:ext>
              </c:extLst>
            </c:dLbl>
            <c:dLbl>
              <c:idx val="1"/>
              <c:layout>
                <c:manualLayout>
                  <c:x val="0"/>
                  <c:y val="-3.33333333333333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B0-474C-989E-00C27053B4B7}"/>
                </c:ext>
              </c:extLst>
            </c:dLbl>
            <c:dLbl>
              <c:idx val="2"/>
              <c:layout>
                <c:manualLayout>
                  <c:x val="-1.7291066282420751E-2"/>
                  <c:y val="4.166666666666666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B0-474C-989E-00C27053B4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 1718'!$W$200:$W$203</c:f>
              <c:strCache>
                <c:ptCount val="4"/>
                <c:pt idx="0">
                  <c:v>S3</c:v>
                </c:pt>
                <c:pt idx="1">
                  <c:v>S2</c:v>
                </c:pt>
                <c:pt idx="2">
                  <c:v>S1</c:v>
                </c:pt>
                <c:pt idx="3">
                  <c:v>D3</c:v>
                </c:pt>
              </c:strCache>
            </c:strRef>
          </c:cat>
          <c:val>
            <c:numRef>
              <c:f>'TA 1718'!$X$200:$X$203</c:f>
              <c:numCache>
                <c:formatCode>0.00</c:formatCode>
                <c:ptCount val="4"/>
                <c:pt idx="0">
                  <c:v>3.8342857142857141</c:v>
                </c:pt>
                <c:pt idx="1">
                  <c:v>3.6760000000000002</c:v>
                </c:pt>
                <c:pt idx="2">
                  <c:v>3.4945459401709411</c:v>
                </c:pt>
                <c:pt idx="3">
                  <c:v>3.313333333333333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B0-474C-989E-00C27053B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766720"/>
        <c:axId val="134750976"/>
        <c:axId val="87136000"/>
      </c:line3DChart>
      <c:catAx>
        <c:axId val="13276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4750976"/>
        <c:crosses val="autoZero"/>
        <c:auto val="1"/>
        <c:lblAlgn val="ctr"/>
        <c:lblOffset val="100"/>
        <c:noMultiLvlLbl val="0"/>
      </c:catAx>
      <c:valAx>
        <c:axId val="1347509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2766720"/>
        <c:crosses val="autoZero"/>
        <c:crossBetween val="between"/>
      </c:valAx>
      <c:serAx>
        <c:axId val="87136000"/>
        <c:scaling>
          <c:orientation val="minMax"/>
        </c:scaling>
        <c:delete val="1"/>
        <c:axPos val="b"/>
        <c:majorTickMark val="out"/>
        <c:minorTickMark val="none"/>
        <c:tickLblPos val="nextTo"/>
        <c:crossAx val="134750976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>
                <a:solidFill>
                  <a:schemeClr val="dk1"/>
                </a:solidFill>
                <a:latin typeface="+mn-lt"/>
              </a:defRPr>
            </a:pPr>
            <a:r>
              <a:rPr lang="en-US" sz="1400" b="1">
                <a:solidFill>
                  <a:schemeClr val="dk1"/>
                </a:solidFill>
                <a:latin typeface="+mn-lt"/>
              </a:rPr>
              <a:t>IPK Rata-Rata Alumni Menurut Fakultas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dLbls>
            <c:dLbl>
              <c:idx val="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898-4525-8A1E-53B6F4CB9D0E}"/>
                </c:ext>
              </c:extLst>
            </c:dLbl>
            <c:dLbl>
              <c:idx val="2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898-4525-8A1E-53B6F4CB9D0E}"/>
                </c:ext>
              </c:extLst>
            </c:dLbl>
            <c:dLbl>
              <c:idx val="6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898-4525-8A1E-53B6F4CB9D0E}"/>
                </c:ext>
              </c:extLst>
            </c:dLbl>
            <c:dLbl>
              <c:idx val="8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898-4525-8A1E-53B6F4CB9D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400">
                    <a:solidFill>
                      <a:srgbClr val="000000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 1819'!$W$189:$W$198</c:f>
              <c:strCache>
                <c:ptCount val="10"/>
                <c:pt idx="0">
                  <c:v>PPs</c:v>
                </c:pt>
                <c:pt idx="1">
                  <c:v>FMIPA</c:v>
                </c:pt>
                <c:pt idx="2">
                  <c:v>FT</c:v>
                </c:pt>
                <c:pt idx="3">
                  <c:v>FIK</c:v>
                </c:pt>
                <c:pt idx="4">
                  <c:v>FIP</c:v>
                </c:pt>
                <c:pt idx="5">
                  <c:v>FBS</c:v>
                </c:pt>
                <c:pt idx="6">
                  <c:v>FIS</c:v>
                </c:pt>
                <c:pt idx="7">
                  <c:v>FPsi.</c:v>
                </c:pt>
                <c:pt idx="8">
                  <c:v>FSD</c:v>
                </c:pt>
                <c:pt idx="9">
                  <c:v>FE</c:v>
                </c:pt>
              </c:strCache>
            </c:strRef>
          </c:cat>
          <c:val>
            <c:numRef>
              <c:f>'TA 1819'!$X$189:$X$198</c:f>
              <c:numCache>
                <c:formatCode>0.00</c:formatCode>
                <c:ptCount val="10"/>
                <c:pt idx="0">
                  <c:v>3.7945454545454549</c:v>
                </c:pt>
                <c:pt idx="1">
                  <c:v>3.4822222222222217</c:v>
                </c:pt>
                <c:pt idx="2">
                  <c:v>3.4499242424242427</c:v>
                </c:pt>
                <c:pt idx="3">
                  <c:v>3.4712499999999999</c:v>
                </c:pt>
                <c:pt idx="4">
                  <c:v>3.4203571428571431</c:v>
                </c:pt>
                <c:pt idx="5">
                  <c:v>3.5193750000000001</c:v>
                </c:pt>
                <c:pt idx="6">
                  <c:v>3.5012499999999998</c:v>
                </c:pt>
                <c:pt idx="7" formatCode="General">
                  <c:v>3.18</c:v>
                </c:pt>
                <c:pt idx="8">
                  <c:v>3.375</c:v>
                </c:pt>
                <c:pt idx="9">
                  <c:v>3.4650000000000003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898-4525-8A1E-53B6F4CB9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882496"/>
        <c:axId val="269884416"/>
      </c:lineChart>
      <c:catAx>
        <c:axId val="269882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cross"/>
        <c:tickLblPos val="nextTo"/>
        <c:txPr>
          <a:bodyPr/>
          <a:lstStyle/>
          <a:p>
            <a:pPr lvl="0">
              <a:defRPr sz="1800"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69884416"/>
        <c:crosses val="autoZero"/>
        <c:auto val="1"/>
        <c:lblAlgn val="ctr"/>
        <c:lblOffset val="100"/>
        <c:noMultiLvlLbl val="1"/>
      </c:catAx>
      <c:valAx>
        <c:axId val="269884416"/>
        <c:scaling>
          <c:orientation val="minMax"/>
          <c:max val="4"/>
          <c:min val="2.9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spPr>
          <a:ln>
            <a:solid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6988249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>
                <a:solidFill>
                  <a:schemeClr val="dk1"/>
                </a:solidFill>
                <a:latin typeface="+mn-lt"/>
              </a:defRPr>
            </a:pPr>
            <a:r>
              <a:rPr lang="en-US" sz="1400" b="1">
                <a:solidFill>
                  <a:schemeClr val="dk1"/>
                </a:solidFill>
                <a:latin typeface="+mn-lt"/>
              </a:rPr>
              <a:t>IPK Rata-Rata Alumni Menurut Strata (Reguler)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76200" cmpd="sng">
              <a:solidFill>
                <a:schemeClr val="accent1"/>
              </a:solidFill>
            </a:ln>
          </c:spPr>
          <c:marker>
            <c:symbol val="circle"/>
            <c:size val="10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dPt>
            <c:idx val="2"/>
            <c:marker>
              <c:symbol val="circle"/>
              <c:size val="13"/>
            </c:marker>
            <c:bubble3D val="0"/>
            <c:extLst>
              <c:ext xmlns:c16="http://schemas.microsoft.com/office/drawing/2014/chart" uri="{C3380CC4-5D6E-409C-BE32-E72D297353CC}">
                <c16:uniqueId val="{00000000-2B25-43A1-97E7-9C7126DC7849}"/>
              </c:ext>
            </c:extLst>
          </c:dPt>
          <c:dLbls>
            <c:dLbl>
              <c:idx val="0"/>
              <c:layout/>
              <c:dLblPos val="t"/>
              <c:showLegendKey val="0"/>
              <c:showVal val="1"/>
              <c:showCatName val="1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B25-43A1-97E7-9C7126DC7849}"/>
                </c:ext>
              </c:extLst>
            </c:dLbl>
            <c:dLbl>
              <c:idx val="1"/>
              <c:layout/>
              <c:dLblPos val="t"/>
              <c:showLegendKey val="0"/>
              <c:showVal val="1"/>
              <c:showCatName val="1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B25-43A1-97E7-9C7126DC7849}"/>
                </c:ext>
              </c:extLst>
            </c:dLbl>
            <c:dLbl>
              <c:idx val="2"/>
              <c:layout/>
              <c:dLblPos val="b"/>
              <c:showLegendKey val="0"/>
              <c:showVal val="1"/>
              <c:showCatName val="1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B25-43A1-97E7-9C7126DC7849}"/>
                </c:ext>
              </c:extLst>
            </c:dLbl>
            <c:dLbl>
              <c:idx val="3"/>
              <c:layout/>
              <c:showLegendKey val="0"/>
              <c:showVal val="1"/>
              <c:showCatName val="1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B25-43A1-97E7-9C7126DC78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600">
                    <a:solidFill>
                      <a:srgbClr val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 1819'!$W$201:$W$204</c:f>
              <c:strCache>
                <c:ptCount val="4"/>
                <c:pt idx="0">
                  <c:v>S3</c:v>
                </c:pt>
                <c:pt idx="1">
                  <c:v>S2</c:v>
                </c:pt>
                <c:pt idx="2">
                  <c:v>S1</c:v>
                </c:pt>
                <c:pt idx="3">
                  <c:v>D3</c:v>
                </c:pt>
              </c:strCache>
            </c:strRef>
          </c:cat>
          <c:val>
            <c:numRef>
              <c:f>'TA 1819'!$X$201:$X$204</c:f>
              <c:numCache>
                <c:formatCode>0.00</c:formatCode>
                <c:ptCount val="4"/>
                <c:pt idx="0">
                  <c:v>3.8000000000000003</c:v>
                </c:pt>
                <c:pt idx="1">
                  <c:v>3.7920000000000003</c:v>
                </c:pt>
                <c:pt idx="2">
                  <c:v>3.4958064516129039</c:v>
                </c:pt>
                <c:pt idx="3">
                  <c:v>3.4060000000000001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B25-43A1-97E7-9C7126DC7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929472"/>
        <c:axId val="355271808"/>
      </c:lineChart>
      <c:catAx>
        <c:axId val="269929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 lvl="0">
              <a:defRPr sz="1400"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55271808"/>
        <c:crosses val="autoZero"/>
        <c:auto val="1"/>
        <c:lblAlgn val="ctr"/>
        <c:lblOffset val="100"/>
        <c:noMultiLvlLbl val="1"/>
      </c:catAx>
      <c:valAx>
        <c:axId val="355271808"/>
        <c:scaling>
          <c:orientation val="minMax"/>
          <c:max val="4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chemeClr val="dk1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spPr>
          <a:ln>
            <a:solidFill/>
          </a:ln>
        </c:spPr>
        <c:txPr>
          <a:bodyPr/>
          <a:lstStyle/>
          <a:p>
            <a:pPr lvl="0">
              <a:defRPr sz="1200"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6992947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178</xdr:row>
      <xdr:rowOff>190500</xdr:rowOff>
    </xdr:from>
    <xdr:to>
      <xdr:col>19</xdr:col>
      <xdr:colOff>323850</xdr:colOff>
      <xdr:row>207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208</xdr:row>
      <xdr:rowOff>19050</xdr:rowOff>
    </xdr:from>
    <xdr:to>
      <xdr:col>20</xdr:col>
      <xdr:colOff>9525</xdr:colOff>
      <xdr:row>232</xdr:row>
      <xdr:rowOff>200025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180</xdr:row>
      <xdr:rowOff>19050</xdr:rowOff>
    </xdr:from>
    <xdr:to>
      <xdr:col>19</xdr:col>
      <xdr:colOff>295275</xdr:colOff>
      <xdr:row>208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209</xdr:row>
      <xdr:rowOff>9525</xdr:rowOff>
    </xdr:from>
    <xdr:to>
      <xdr:col>19</xdr:col>
      <xdr:colOff>304800</xdr:colOff>
      <xdr:row>233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187</xdr:row>
      <xdr:rowOff>19050</xdr:rowOff>
    </xdr:from>
    <xdr:to>
      <xdr:col>19</xdr:col>
      <xdr:colOff>295275</xdr:colOff>
      <xdr:row>215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216</xdr:row>
      <xdr:rowOff>9525</xdr:rowOff>
    </xdr:from>
    <xdr:to>
      <xdr:col>19</xdr:col>
      <xdr:colOff>304800</xdr:colOff>
      <xdr:row>240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188</xdr:row>
      <xdr:rowOff>0</xdr:rowOff>
    </xdr:from>
    <xdr:ext cx="7747552" cy="4861891"/>
    <xdr:graphicFrame macro="">
      <xdr:nvGraphicFramePr>
        <xdr:cNvPr id="2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46383</xdr:colOff>
      <xdr:row>215</xdr:row>
      <xdr:rowOff>21535</xdr:rowOff>
    </xdr:from>
    <xdr:ext cx="7722704" cy="4798943"/>
    <xdr:graphicFrame macro="">
      <xdr:nvGraphicFramePr>
        <xdr:cNvPr id="3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8"/>
  <sheetViews>
    <sheetView topLeftCell="A101" workbookViewId="0">
      <selection activeCell="T293" sqref="T293"/>
    </sheetView>
  </sheetViews>
  <sheetFormatPr defaultRowHeight="12.2" customHeight="1" x14ac:dyDescent="0.2"/>
  <cols>
    <col min="1" max="1" width="5.140625" style="190" customWidth="1"/>
    <col min="2" max="2" width="24" style="190" customWidth="1"/>
    <col min="3" max="3" width="5.42578125" style="187" customWidth="1"/>
    <col min="4" max="15" width="5.85546875" style="187" customWidth="1"/>
    <col min="16" max="18" width="5.85546875" style="188" customWidth="1"/>
    <col min="19" max="19" width="5.42578125" style="189" customWidth="1"/>
    <col min="20" max="256" width="9.140625" style="190"/>
    <col min="257" max="257" width="5.140625" style="190" customWidth="1"/>
    <col min="258" max="258" width="24" style="190" customWidth="1"/>
    <col min="259" max="259" width="5.42578125" style="190" customWidth="1"/>
    <col min="260" max="274" width="5.85546875" style="190" customWidth="1"/>
    <col min="275" max="275" width="5.42578125" style="190" customWidth="1"/>
    <col min="276" max="512" width="9.140625" style="190"/>
    <col min="513" max="513" width="5.140625" style="190" customWidth="1"/>
    <col min="514" max="514" width="24" style="190" customWidth="1"/>
    <col min="515" max="515" width="5.42578125" style="190" customWidth="1"/>
    <col min="516" max="530" width="5.85546875" style="190" customWidth="1"/>
    <col min="531" max="531" width="5.42578125" style="190" customWidth="1"/>
    <col min="532" max="768" width="9.140625" style="190"/>
    <col min="769" max="769" width="5.140625" style="190" customWidth="1"/>
    <col min="770" max="770" width="24" style="190" customWidth="1"/>
    <col min="771" max="771" width="5.42578125" style="190" customWidth="1"/>
    <col min="772" max="786" width="5.85546875" style="190" customWidth="1"/>
    <col min="787" max="787" width="5.42578125" style="190" customWidth="1"/>
    <col min="788" max="1024" width="9.140625" style="190"/>
    <col min="1025" max="1025" width="5.140625" style="190" customWidth="1"/>
    <col min="1026" max="1026" width="24" style="190" customWidth="1"/>
    <col min="1027" max="1027" width="5.42578125" style="190" customWidth="1"/>
    <col min="1028" max="1042" width="5.85546875" style="190" customWidth="1"/>
    <col min="1043" max="1043" width="5.42578125" style="190" customWidth="1"/>
    <col min="1044" max="1280" width="9.140625" style="190"/>
    <col min="1281" max="1281" width="5.140625" style="190" customWidth="1"/>
    <col min="1282" max="1282" width="24" style="190" customWidth="1"/>
    <col min="1283" max="1283" width="5.42578125" style="190" customWidth="1"/>
    <col min="1284" max="1298" width="5.85546875" style="190" customWidth="1"/>
    <col min="1299" max="1299" width="5.42578125" style="190" customWidth="1"/>
    <col min="1300" max="1536" width="9.140625" style="190"/>
    <col min="1537" max="1537" width="5.140625" style="190" customWidth="1"/>
    <col min="1538" max="1538" width="24" style="190" customWidth="1"/>
    <col min="1539" max="1539" width="5.42578125" style="190" customWidth="1"/>
    <col min="1540" max="1554" width="5.85546875" style="190" customWidth="1"/>
    <col min="1555" max="1555" width="5.42578125" style="190" customWidth="1"/>
    <col min="1556" max="1792" width="9.140625" style="190"/>
    <col min="1793" max="1793" width="5.140625" style="190" customWidth="1"/>
    <col min="1794" max="1794" width="24" style="190" customWidth="1"/>
    <col min="1795" max="1795" width="5.42578125" style="190" customWidth="1"/>
    <col min="1796" max="1810" width="5.85546875" style="190" customWidth="1"/>
    <col min="1811" max="1811" width="5.42578125" style="190" customWidth="1"/>
    <col min="1812" max="2048" width="9.140625" style="190"/>
    <col min="2049" max="2049" width="5.140625" style="190" customWidth="1"/>
    <col min="2050" max="2050" width="24" style="190" customWidth="1"/>
    <col min="2051" max="2051" width="5.42578125" style="190" customWidth="1"/>
    <col min="2052" max="2066" width="5.85546875" style="190" customWidth="1"/>
    <col min="2067" max="2067" width="5.42578125" style="190" customWidth="1"/>
    <col min="2068" max="2304" width="9.140625" style="190"/>
    <col min="2305" max="2305" width="5.140625" style="190" customWidth="1"/>
    <col min="2306" max="2306" width="24" style="190" customWidth="1"/>
    <col min="2307" max="2307" width="5.42578125" style="190" customWidth="1"/>
    <col min="2308" max="2322" width="5.85546875" style="190" customWidth="1"/>
    <col min="2323" max="2323" width="5.42578125" style="190" customWidth="1"/>
    <col min="2324" max="2560" width="9.140625" style="190"/>
    <col min="2561" max="2561" width="5.140625" style="190" customWidth="1"/>
    <col min="2562" max="2562" width="24" style="190" customWidth="1"/>
    <col min="2563" max="2563" width="5.42578125" style="190" customWidth="1"/>
    <col min="2564" max="2578" width="5.85546875" style="190" customWidth="1"/>
    <col min="2579" max="2579" width="5.42578125" style="190" customWidth="1"/>
    <col min="2580" max="2816" width="9.140625" style="190"/>
    <col min="2817" max="2817" width="5.140625" style="190" customWidth="1"/>
    <col min="2818" max="2818" width="24" style="190" customWidth="1"/>
    <col min="2819" max="2819" width="5.42578125" style="190" customWidth="1"/>
    <col min="2820" max="2834" width="5.85546875" style="190" customWidth="1"/>
    <col min="2835" max="2835" width="5.42578125" style="190" customWidth="1"/>
    <col min="2836" max="3072" width="9.140625" style="190"/>
    <col min="3073" max="3073" width="5.140625" style="190" customWidth="1"/>
    <col min="3074" max="3074" width="24" style="190" customWidth="1"/>
    <col min="3075" max="3075" width="5.42578125" style="190" customWidth="1"/>
    <col min="3076" max="3090" width="5.85546875" style="190" customWidth="1"/>
    <col min="3091" max="3091" width="5.42578125" style="190" customWidth="1"/>
    <col min="3092" max="3328" width="9.140625" style="190"/>
    <col min="3329" max="3329" width="5.140625" style="190" customWidth="1"/>
    <col min="3330" max="3330" width="24" style="190" customWidth="1"/>
    <col min="3331" max="3331" width="5.42578125" style="190" customWidth="1"/>
    <col min="3332" max="3346" width="5.85546875" style="190" customWidth="1"/>
    <col min="3347" max="3347" width="5.42578125" style="190" customWidth="1"/>
    <col min="3348" max="3584" width="9.140625" style="190"/>
    <col min="3585" max="3585" width="5.140625" style="190" customWidth="1"/>
    <col min="3586" max="3586" width="24" style="190" customWidth="1"/>
    <col min="3587" max="3587" width="5.42578125" style="190" customWidth="1"/>
    <col min="3588" max="3602" width="5.85546875" style="190" customWidth="1"/>
    <col min="3603" max="3603" width="5.42578125" style="190" customWidth="1"/>
    <col min="3604" max="3840" width="9.140625" style="190"/>
    <col min="3841" max="3841" width="5.140625" style="190" customWidth="1"/>
    <col min="3842" max="3842" width="24" style="190" customWidth="1"/>
    <col min="3843" max="3843" width="5.42578125" style="190" customWidth="1"/>
    <col min="3844" max="3858" width="5.85546875" style="190" customWidth="1"/>
    <col min="3859" max="3859" width="5.42578125" style="190" customWidth="1"/>
    <col min="3860" max="4096" width="9.140625" style="190"/>
    <col min="4097" max="4097" width="5.140625" style="190" customWidth="1"/>
    <col min="4098" max="4098" width="24" style="190" customWidth="1"/>
    <col min="4099" max="4099" width="5.42578125" style="190" customWidth="1"/>
    <col min="4100" max="4114" width="5.85546875" style="190" customWidth="1"/>
    <col min="4115" max="4115" width="5.42578125" style="190" customWidth="1"/>
    <col min="4116" max="4352" width="9.140625" style="190"/>
    <col min="4353" max="4353" width="5.140625" style="190" customWidth="1"/>
    <col min="4354" max="4354" width="24" style="190" customWidth="1"/>
    <col min="4355" max="4355" width="5.42578125" style="190" customWidth="1"/>
    <col min="4356" max="4370" width="5.85546875" style="190" customWidth="1"/>
    <col min="4371" max="4371" width="5.42578125" style="190" customWidth="1"/>
    <col min="4372" max="4608" width="9.140625" style="190"/>
    <col min="4609" max="4609" width="5.140625" style="190" customWidth="1"/>
    <col min="4610" max="4610" width="24" style="190" customWidth="1"/>
    <col min="4611" max="4611" width="5.42578125" style="190" customWidth="1"/>
    <col min="4612" max="4626" width="5.85546875" style="190" customWidth="1"/>
    <col min="4627" max="4627" width="5.42578125" style="190" customWidth="1"/>
    <col min="4628" max="4864" width="9.140625" style="190"/>
    <col min="4865" max="4865" width="5.140625" style="190" customWidth="1"/>
    <col min="4866" max="4866" width="24" style="190" customWidth="1"/>
    <col min="4867" max="4867" width="5.42578125" style="190" customWidth="1"/>
    <col min="4868" max="4882" width="5.85546875" style="190" customWidth="1"/>
    <col min="4883" max="4883" width="5.42578125" style="190" customWidth="1"/>
    <col min="4884" max="5120" width="9.140625" style="190"/>
    <col min="5121" max="5121" width="5.140625" style="190" customWidth="1"/>
    <col min="5122" max="5122" width="24" style="190" customWidth="1"/>
    <col min="5123" max="5123" width="5.42578125" style="190" customWidth="1"/>
    <col min="5124" max="5138" width="5.85546875" style="190" customWidth="1"/>
    <col min="5139" max="5139" width="5.42578125" style="190" customWidth="1"/>
    <col min="5140" max="5376" width="9.140625" style="190"/>
    <col min="5377" max="5377" width="5.140625" style="190" customWidth="1"/>
    <col min="5378" max="5378" width="24" style="190" customWidth="1"/>
    <col min="5379" max="5379" width="5.42578125" style="190" customWidth="1"/>
    <col min="5380" max="5394" width="5.85546875" style="190" customWidth="1"/>
    <col min="5395" max="5395" width="5.42578125" style="190" customWidth="1"/>
    <col min="5396" max="5632" width="9.140625" style="190"/>
    <col min="5633" max="5633" width="5.140625" style="190" customWidth="1"/>
    <col min="5634" max="5634" width="24" style="190" customWidth="1"/>
    <col min="5635" max="5635" width="5.42578125" style="190" customWidth="1"/>
    <col min="5636" max="5650" width="5.85546875" style="190" customWidth="1"/>
    <col min="5651" max="5651" width="5.42578125" style="190" customWidth="1"/>
    <col min="5652" max="5888" width="9.140625" style="190"/>
    <col min="5889" max="5889" width="5.140625" style="190" customWidth="1"/>
    <col min="5890" max="5890" width="24" style="190" customWidth="1"/>
    <col min="5891" max="5891" width="5.42578125" style="190" customWidth="1"/>
    <col min="5892" max="5906" width="5.85546875" style="190" customWidth="1"/>
    <col min="5907" max="5907" width="5.42578125" style="190" customWidth="1"/>
    <col min="5908" max="6144" width="9.140625" style="190"/>
    <col min="6145" max="6145" width="5.140625" style="190" customWidth="1"/>
    <col min="6146" max="6146" width="24" style="190" customWidth="1"/>
    <col min="6147" max="6147" width="5.42578125" style="190" customWidth="1"/>
    <col min="6148" max="6162" width="5.85546875" style="190" customWidth="1"/>
    <col min="6163" max="6163" width="5.42578125" style="190" customWidth="1"/>
    <col min="6164" max="6400" width="9.140625" style="190"/>
    <col min="6401" max="6401" width="5.140625" style="190" customWidth="1"/>
    <col min="6402" max="6402" width="24" style="190" customWidth="1"/>
    <col min="6403" max="6403" width="5.42578125" style="190" customWidth="1"/>
    <col min="6404" max="6418" width="5.85546875" style="190" customWidth="1"/>
    <col min="6419" max="6419" width="5.42578125" style="190" customWidth="1"/>
    <col min="6420" max="6656" width="9.140625" style="190"/>
    <col min="6657" max="6657" width="5.140625" style="190" customWidth="1"/>
    <col min="6658" max="6658" width="24" style="190" customWidth="1"/>
    <col min="6659" max="6659" width="5.42578125" style="190" customWidth="1"/>
    <col min="6660" max="6674" width="5.85546875" style="190" customWidth="1"/>
    <col min="6675" max="6675" width="5.42578125" style="190" customWidth="1"/>
    <col min="6676" max="6912" width="9.140625" style="190"/>
    <col min="6913" max="6913" width="5.140625" style="190" customWidth="1"/>
    <col min="6914" max="6914" width="24" style="190" customWidth="1"/>
    <col min="6915" max="6915" width="5.42578125" style="190" customWidth="1"/>
    <col min="6916" max="6930" width="5.85546875" style="190" customWidth="1"/>
    <col min="6931" max="6931" width="5.42578125" style="190" customWidth="1"/>
    <col min="6932" max="7168" width="9.140625" style="190"/>
    <col min="7169" max="7169" width="5.140625" style="190" customWidth="1"/>
    <col min="7170" max="7170" width="24" style="190" customWidth="1"/>
    <col min="7171" max="7171" width="5.42578125" style="190" customWidth="1"/>
    <col min="7172" max="7186" width="5.85546875" style="190" customWidth="1"/>
    <col min="7187" max="7187" width="5.42578125" style="190" customWidth="1"/>
    <col min="7188" max="7424" width="9.140625" style="190"/>
    <col min="7425" max="7425" width="5.140625" style="190" customWidth="1"/>
    <col min="7426" max="7426" width="24" style="190" customWidth="1"/>
    <col min="7427" max="7427" width="5.42578125" style="190" customWidth="1"/>
    <col min="7428" max="7442" width="5.85546875" style="190" customWidth="1"/>
    <col min="7443" max="7443" width="5.42578125" style="190" customWidth="1"/>
    <col min="7444" max="7680" width="9.140625" style="190"/>
    <col min="7681" max="7681" width="5.140625" style="190" customWidth="1"/>
    <col min="7682" max="7682" width="24" style="190" customWidth="1"/>
    <col min="7683" max="7683" width="5.42578125" style="190" customWidth="1"/>
    <col min="7684" max="7698" width="5.85546875" style="190" customWidth="1"/>
    <col min="7699" max="7699" width="5.42578125" style="190" customWidth="1"/>
    <col min="7700" max="7936" width="9.140625" style="190"/>
    <col min="7937" max="7937" width="5.140625" style="190" customWidth="1"/>
    <col min="7938" max="7938" width="24" style="190" customWidth="1"/>
    <col min="7939" max="7939" width="5.42578125" style="190" customWidth="1"/>
    <col min="7940" max="7954" width="5.85546875" style="190" customWidth="1"/>
    <col min="7955" max="7955" width="5.42578125" style="190" customWidth="1"/>
    <col min="7956" max="8192" width="9.140625" style="190"/>
    <col min="8193" max="8193" width="5.140625" style="190" customWidth="1"/>
    <col min="8194" max="8194" width="24" style="190" customWidth="1"/>
    <col min="8195" max="8195" width="5.42578125" style="190" customWidth="1"/>
    <col min="8196" max="8210" width="5.85546875" style="190" customWidth="1"/>
    <col min="8211" max="8211" width="5.42578125" style="190" customWidth="1"/>
    <col min="8212" max="8448" width="9.140625" style="190"/>
    <col min="8449" max="8449" width="5.140625" style="190" customWidth="1"/>
    <col min="8450" max="8450" width="24" style="190" customWidth="1"/>
    <col min="8451" max="8451" width="5.42578125" style="190" customWidth="1"/>
    <col min="8452" max="8466" width="5.85546875" style="190" customWidth="1"/>
    <col min="8467" max="8467" width="5.42578125" style="190" customWidth="1"/>
    <col min="8468" max="8704" width="9.140625" style="190"/>
    <col min="8705" max="8705" width="5.140625" style="190" customWidth="1"/>
    <col min="8706" max="8706" width="24" style="190" customWidth="1"/>
    <col min="8707" max="8707" width="5.42578125" style="190" customWidth="1"/>
    <col min="8708" max="8722" width="5.85546875" style="190" customWidth="1"/>
    <col min="8723" max="8723" width="5.42578125" style="190" customWidth="1"/>
    <col min="8724" max="8960" width="9.140625" style="190"/>
    <col min="8961" max="8961" width="5.140625" style="190" customWidth="1"/>
    <col min="8962" max="8962" width="24" style="190" customWidth="1"/>
    <col min="8963" max="8963" width="5.42578125" style="190" customWidth="1"/>
    <col min="8964" max="8978" width="5.85546875" style="190" customWidth="1"/>
    <col min="8979" max="8979" width="5.42578125" style="190" customWidth="1"/>
    <col min="8980" max="9216" width="9.140625" style="190"/>
    <col min="9217" max="9217" width="5.140625" style="190" customWidth="1"/>
    <col min="9218" max="9218" width="24" style="190" customWidth="1"/>
    <col min="9219" max="9219" width="5.42578125" style="190" customWidth="1"/>
    <col min="9220" max="9234" width="5.85546875" style="190" customWidth="1"/>
    <col min="9235" max="9235" width="5.42578125" style="190" customWidth="1"/>
    <col min="9236" max="9472" width="9.140625" style="190"/>
    <col min="9473" max="9473" width="5.140625" style="190" customWidth="1"/>
    <col min="9474" max="9474" width="24" style="190" customWidth="1"/>
    <col min="9475" max="9475" width="5.42578125" style="190" customWidth="1"/>
    <col min="9476" max="9490" width="5.85546875" style="190" customWidth="1"/>
    <col min="9491" max="9491" width="5.42578125" style="190" customWidth="1"/>
    <col min="9492" max="9728" width="9.140625" style="190"/>
    <col min="9729" max="9729" width="5.140625" style="190" customWidth="1"/>
    <col min="9730" max="9730" width="24" style="190" customWidth="1"/>
    <col min="9731" max="9731" width="5.42578125" style="190" customWidth="1"/>
    <col min="9732" max="9746" width="5.85546875" style="190" customWidth="1"/>
    <col min="9747" max="9747" width="5.42578125" style="190" customWidth="1"/>
    <col min="9748" max="9984" width="9.140625" style="190"/>
    <col min="9985" max="9985" width="5.140625" style="190" customWidth="1"/>
    <col min="9986" max="9986" width="24" style="190" customWidth="1"/>
    <col min="9987" max="9987" width="5.42578125" style="190" customWidth="1"/>
    <col min="9988" max="10002" width="5.85546875" style="190" customWidth="1"/>
    <col min="10003" max="10003" width="5.42578125" style="190" customWidth="1"/>
    <col min="10004" max="10240" width="9.140625" style="190"/>
    <col min="10241" max="10241" width="5.140625" style="190" customWidth="1"/>
    <col min="10242" max="10242" width="24" style="190" customWidth="1"/>
    <col min="10243" max="10243" width="5.42578125" style="190" customWidth="1"/>
    <col min="10244" max="10258" width="5.85546875" style="190" customWidth="1"/>
    <col min="10259" max="10259" width="5.42578125" style="190" customWidth="1"/>
    <col min="10260" max="10496" width="9.140625" style="190"/>
    <col min="10497" max="10497" width="5.140625" style="190" customWidth="1"/>
    <col min="10498" max="10498" width="24" style="190" customWidth="1"/>
    <col min="10499" max="10499" width="5.42578125" style="190" customWidth="1"/>
    <col min="10500" max="10514" width="5.85546875" style="190" customWidth="1"/>
    <col min="10515" max="10515" width="5.42578125" style="190" customWidth="1"/>
    <col min="10516" max="10752" width="9.140625" style="190"/>
    <col min="10753" max="10753" width="5.140625" style="190" customWidth="1"/>
    <col min="10754" max="10754" width="24" style="190" customWidth="1"/>
    <col min="10755" max="10755" width="5.42578125" style="190" customWidth="1"/>
    <col min="10756" max="10770" width="5.85546875" style="190" customWidth="1"/>
    <col min="10771" max="10771" width="5.42578125" style="190" customWidth="1"/>
    <col min="10772" max="11008" width="9.140625" style="190"/>
    <col min="11009" max="11009" width="5.140625" style="190" customWidth="1"/>
    <col min="11010" max="11010" width="24" style="190" customWidth="1"/>
    <col min="11011" max="11011" width="5.42578125" style="190" customWidth="1"/>
    <col min="11012" max="11026" width="5.85546875" style="190" customWidth="1"/>
    <col min="11027" max="11027" width="5.42578125" style="190" customWidth="1"/>
    <col min="11028" max="11264" width="9.140625" style="190"/>
    <col min="11265" max="11265" width="5.140625" style="190" customWidth="1"/>
    <col min="11266" max="11266" width="24" style="190" customWidth="1"/>
    <col min="11267" max="11267" width="5.42578125" style="190" customWidth="1"/>
    <col min="11268" max="11282" width="5.85546875" style="190" customWidth="1"/>
    <col min="11283" max="11283" width="5.42578125" style="190" customWidth="1"/>
    <col min="11284" max="11520" width="9.140625" style="190"/>
    <col min="11521" max="11521" width="5.140625" style="190" customWidth="1"/>
    <col min="11522" max="11522" width="24" style="190" customWidth="1"/>
    <col min="11523" max="11523" width="5.42578125" style="190" customWidth="1"/>
    <col min="11524" max="11538" width="5.85546875" style="190" customWidth="1"/>
    <col min="11539" max="11539" width="5.42578125" style="190" customWidth="1"/>
    <col min="11540" max="11776" width="9.140625" style="190"/>
    <col min="11777" max="11777" width="5.140625" style="190" customWidth="1"/>
    <col min="11778" max="11778" width="24" style="190" customWidth="1"/>
    <col min="11779" max="11779" width="5.42578125" style="190" customWidth="1"/>
    <col min="11780" max="11794" width="5.85546875" style="190" customWidth="1"/>
    <col min="11795" max="11795" width="5.42578125" style="190" customWidth="1"/>
    <col min="11796" max="12032" width="9.140625" style="190"/>
    <col min="12033" max="12033" width="5.140625" style="190" customWidth="1"/>
    <col min="12034" max="12034" width="24" style="190" customWidth="1"/>
    <col min="12035" max="12035" width="5.42578125" style="190" customWidth="1"/>
    <col min="12036" max="12050" width="5.85546875" style="190" customWidth="1"/>
    <col min="12051" max="12051" width="5.42578125" style="190" customWidth="1"/>
    <col min="12052" max="12288" width="9.140625" style="190"/>
    <col min="12289" max="12289" width="5.140625" style="190" customWidth="1"/>
    <col min="12290" max="12290" width="24" style="190" customWidth="1"/>
    <col min="12291" max="12291" width="5.42578125" style="190" customWidth="1"/>
    <col min="12292" max="12306" width="5.85546875" style="190" customWidth="1"/>
    <col min="12307" max="12307" width="5.42578125" style="190" customWidth="1"/>
    <col min="12308" max="12544" width="9.140625" style="190"/>
    <col min="12545" max="12545" width="5.140625" style="190" customWidth="1"/>
    <col min="12546" max="12546" width="24" style="190" customWidth="1"/>
    <col min="12547" max="12547" width="5.42578125" style="190" customWidth="1"/>
    <col min="12548" max="12562" width="5.85546875" style="190" customWidth="1"/>
    <col min="12563" max="12563" width="5.42578125" style="190" customWidth="1"/>
    <col min="12564" max="12800" width="9.140625" style="190"/>
    <col min="12801" max="12801" width="5.140625" style="190" customWidth="1"/>
    <col min="12802" max="12802" width="24" style="190" customWidth="1"/>
    <col min="12803" max="12803" width="5.42578125" style="190" customWidth="1"/>
    <col min="12804" max="12818" width="5.85546875" style="190" customWidth="1"/>
    <col min="12819" max="12819" width="5.42578125" style="190" customWidth="1"/>
    <col min="12820" max="13056" width="9.140625" style="190"/>
    <col min="13057" max="13057" width="5.140625" style="190" customWidth="1"/>
    <col min="13058" max="13058" width="24" style="190" customWidth="1"/>
    <col min="13059" max="13059" width="5.42578125" style="190" customWidth="1"/>
    <col min="13060" max="13074" width="5.85546875" style="190" customWidth="1"/>
    <col min="13075" max="13075" width="5.42578125" style="190" customWidth="1"/>
    <col min="13076" max="13312" width="9.140625" style="190"/>
    <col min="13313" max="13313" width="5.140625" style="190" customWidth="1"/>
    <col min="13314" max="13314" width="24" style="190" customWidth="1"/>
    <col min="13315" max="13315" width="5.42578125" style="190" customWidth="1"/>
    <col min="13316" max="13330" width="5.85546875" style="190" customWidth="1"/>
    <col min="13331" max="13331" width="5.42578125" style="190" customWidth="1"/>
    <col min="13332" max="13568" width="9.140625" style="190"/>
    <col min="13569" max="13569" width="5.140625" style="190" customWidth="1"/>
    <col min="13570" max="13570" width="24" style="190" customWidth="1"/>
    <col min="13571" max="13571" width="5.42578125" style="190" customWidth="1"/>
    <col min="13572" max="13586" width="5.85546875" style="190" customWidth="1"/>
    <col min="13587" max="13587" width="5.42578125" style="190" customWidth="1"/>
    <col min="13588" max="13824" width="9.140625" style="190"/>
    <col min="13825" max="13825" width="5.140625" style="190" customWidth="1"/>
    <col min="13826" max="13826" width="24" style="190" customWidth="1"/>
    <col min="13827" max="13827" width="5.42578125" style="190" customWidth="1"/>
    <col min="13828" max="13842" width="5.85546875" style="190" customWidth="1"/>
    <col min="13843" max="13843" width="5.42578125" style="190" customWidth="1"/>
    <col min="13844" max="14080" width="9.140625" style="190"/>
    <col min="14081" max="14081" width="5.140625" style="190" customWidth="1"/>
    <col min="14082" max="14082" width="24" style="190" customWidth="1"/>
    <col min="14083" max="14083" width="5.42578125" style="190" customWidth="1"/>
    <col min="14084" max="14098" width="5.85546875" style="190" customWidth="1"/>
    <col min="14099" max="14099" width="5.42578125" style="190" customWidth="1"/>
    <col min="14100" max="14336" width="9.140625" style="190"/>
    <col min="14337" max="14337" width="5.140625" style="190" customWidth="1"/>
    <col min="14338" max="14338" width="24" style="190" customWidth="1"/>
    <col min="14339" max="14339" width="5.42578125" style="190" customWidth="1"/>
    <col min="14340" max="14354" width="5.85546875" style="190" customWidth="1"/>
    <col min="14355" max="14355" width="5.42578125" style="190" customWidth="1"/>
    <col min="14356" max="14592" width="9.140625" style="190"/>
    <col min="14593" max="14593" width="5.140625" style="190" customWidth="1"/>
    <col min="14594" max="14594" width="24" style="190" customWidth="1"/>
    <col min="14595" max="14595" width="5.42578125" style="190" customWidth="1"/>
    <col min="14596" max="14610" width="5.85546875" style="190" customWidth="1"/>
    <col min="14611" max="14611" width="5.42578125" style="190" customWidth="1"/>
    <col min="14612" max="14848" width="9.140625" style="190"/>
    <col min="14849" max="14849" width="5.140625" style="190" customWidth="1"/>
    <col min="14850" max="14850" width="24" style="190" customWidth="1"/>
    <col min="14851" max="14851" width="5.42578125" style="190" customWidth="1"/>
    <col min="14852" max="14866" width="5.85546875" style="190" customWidth="1"/>
    <col min="14867" max="14867" width="5.42578125" style="190" customWidth="1"/>
    <col min="14868" max="15104" width="9.140625" style="190"/>
    <col min="15105" max="15105" width="5.140625" style="190" customWidth="1"/>
    <col min="15106" max="15106" width="24" style="190" customWidth="1"/>
    <col min="15107" max="15107" width="5.42578125" style="190" customWidth="1"/>
    <col min="15108" max="15122" width="5.85546875" style="190" customWidth="1"/>
    <col min="15123" max="15123" width="5.42578125" style="190" customWidth="1"/>
    <col min="15124" max="15360" width="9.140625" style="190"/>
    <col min="15361" max="15361" width="5.140625" style="190" customWidth="1"/>
    <col min="15362" max="15362" width="24" style="190" customWidth="1"/>
    <col min="15363" max="15363" width="5.42578125" style="190" customWidth="1"/>
    <col min="15364" max="15378" width="5.85546875" style="190" customWidth="1"/>
    <col min="15379" max="15379" width="5.42578125" style="190" customWidth="1"/>
    <col min="15380" max="15616" width="9.140625" style="190"/>
    <col min="15617" max="15617" width="5.140625" style="190" customWidth="1"/>
    <col min="15618" max="15618" width="24" style="190" customWidth="1"/>
    <col min="15619" max="15619" width="5.42578125" style="190" customWidth="1"/>
    <col min="15620" max="15634" width="5.85546875" style="190" customWidth="1"/>
    <col min="15635" max="15635" width="5.42578125" style="190" customWidth="1"/>
    <col min="15636" max="15872" width="9.140625" style="190"/>
    <col min="15873" max="15873" width="5.140625" style="190" customWidth="1"/>
    <col min="15874" max="15874" width="24" style="190" customWidth="1"/>
    <col min="15875" max="15875" width="5.42578125" style="190" customWidth="1"/>
    <col min="15876" max="15890" width="5.85546875" style="190" customWidth="1"/>
    <col min="15891" max="15891" width="5.42578125" style="190" customWidth="1"/>
    <col min="15892" max="16128" width="9.140625" style="190"/>
    <col min="16129" max="16129" width="5.140625" style="190" customWidth="1"/>
    <col min="16130" max="16130" width="24" style="190" customWidth="1"/>
    <col min="16131" max="16131" width="5.42578125" style="190" customWidth="1"/>
    <col min="16132" max="16146" width="5.85546875" style="190" customWidth="1"/>
    <col min="16147" max="16147" width="5.42578125" style="190" customWidth="1"/>
    <col min="16148" max="16384" width="9.140625" style="190"/>
  </cols>
  <sheetData>
    <row r="1" spans="1:19" s="184" customFormat="1" ht="11.45" customHeight="1" x14ac:dyDescent="0.2">
      <c r="A1" s="657" t="s">
        <v>203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  <c r="R1" s="657"/>
      <c r="S1" s="657"/>
    </row>
    <row r="2" spans="1:19" s="184" customFormat="1" ht="11.45" customHeight="1" x14ac:dyDescent="0.2">
      <c r="A2" s="658" t="s">
        <v>204</v>
      </c>
      <c r="B2" s="658"/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  <c r="O2" s="658"/>
      <c r="P2" s="658"/>
      <c r="Q2" s="658"/>
      <c r="R2" s="658"/>
      <c r="S2" s="658"/>
    </row>
    <row r="3" spans="1:19" s="184" customFormat="1" ht="11.45" customHeight="1" x14ac:dyDescent="0.2">
      <c r="A3" s="658" t="s">
        <v>205</v>
      </c>
      <c r="B3" s="658"/>
      <c r="C3" s="658"/>
      <c r="D3" s="658"/>
      <c r="E3" s="658"/>
      <c r="F3" s="658"/>
      <c r="G3" s="658"/>
      <c r="H3" s="658"/>
      <c r="I3" s="658"/>
      <c r="J3" s="658"/>
      <c r="K3" s="658"/>
      <c r="L3" s="658"/>
      <c r="M3" s="658"/>
      <c r="N3" s="658"/>
      <c r="O3" s="658"/>
      <c r="P3" s="658"/>
      <c r="Q3" s="658"/>
      <c r="R3" s="658"/>
      <c r="S3" s="658"/>
    </row>
    <row r="4" spans="1:19" s="184" customFormat="1" ht="11.45" customHeight="1" x14ac:dyDescent="0.2">
      <c r="A4" s="659" t="s">
        <v>206</v>
      </c>
      <c r="B4" s="659"/>
      <c r="C4" s="659"/>
      <c r="D4" s="659"/>
      <c r="E4" s="659"/>
      <c r="F4" s="659"/>
      <c r="G4" s="659"/>
      <c r="H4" s="659"/>
      <c r="I4" s="659"/>
      <c r="J4" s="659"/>
      <c r="K4" s="659"/>
      <c r="L4" s="659"/>
      <c r="M4" s="659"/>
      <c r="N4" s="659"/>
      <c r="O4" s="659"/>
      <c r="P4" s="659"/>
      <c r="Q4" s="659"/>
      <c r="R4" s="659"/>
      <c r="S4" s="659"/>
    </row>
    <row r="5" spans="1:19" ht="11.45" customHeight="1" x14ac:dyDescent="0.2">
      <c r="A5" s="185"/>
      <c r="B5" s="186"/>
    </row>
    <row r="6" spans="1:19" ht="11.25" hidden="1" customHeight="1" x14ac:dyDescent="0.2">
      <c r="A6" s="191"/>
      <c r="B6" s="191"/>
      <c r="C6" s="192"/>
      <c r="D6" s="193" t="s">
        <v>5</v>
      </c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648" t="s">
        <v>6</v>
      </c>
      <c r="Q6" s="649"/>
      <c r="R6" s="650"/>
      <c r="S6" s="654" t="s">
        <v>207</v>
      </c>
    </row>
    <row r="7" spans="1:19" ht="11.25" hidden="1" customHeight="1" x14ac:dyDescent="0.2">
      <c r="A7" s="195" t="s">
        <v>2</v>
      </c>
      <c r="B7" s="195" t="s">
        <v>3</v>
      </c>
      <c r="C7" s="195" t="s">
        <v>4</v>
      </c>
      <c r="D7" s="193" t="s">
        <v>8</v>
      </c>
      <c r="E7" s="194"/>
      <c r="F7" s="196"/>
      <c r="G7" s="193" t="s">
        <v>9</v>
      </c>
      <c r="H7" s="194"/>
      <c r="I7" s="196"/>
      <c r="J7" s="193" t="s">
        <v>10</v>
      </c>
      <c r="K7" s="194"/>
      <c r="L7" s="196"/>
      <c r="M7" s="193" t="s">
        <v>11</v>
      </c>
      <c r="N7" s="194"/>
      <c r="O7" s="196"/>
      <c r="P7" s="651"/>
      <c r="Q7" s="652"/>
      <c r="R7" s="653"/>
      <c r="S7" s="655"/>
    </row>
    <row r="8" spans="1:19" ht="10.5" hidden="1" x14ac:dyDescent="0.2">
      <c r="A8" s="197"/>
      <c r="B8" s="198"/>
      <c r="C8" s="199"/>
      <c r="D8" s="200" t="s">
        <v>208</v>
      </c>
      <c r="E8" s="201" t="s">
        <v>209</v>
      </c>
      <c r="F8" s="202" t="s">
        <v>210</v>
      </c>
      <c r="G8" s="200" t="s">
        <v>208</v>
      </c>
      <c r="H8" s="201" t="s">
        <v>209</v>
      </c>
      <c r="I8" s="202" t="s">
        <v>210</v>
      </c>
      <c r="J8" s="200" t="s">
        <v>208</v>
      </c>
      <c r="K8" s="201" t="s">
        <v>209</v>
      </c>
      <c r="L8" s="202" t="s">
        <v>210</v>
      </c>
      <c r="M8" s="200" t="s">
        <v>208</v>
      </c>
      <c r="N8" s="201" t="s">
        <v>209</v>
      </c>
      <c r="O8" s="202" t="s">
        <v>210</v>
      </c>
      <c r="P8" s="200" t="s">
        <v>208</v>
      </c>
      <c r="Q8" s="201" t="s">
        <v>209</v>
      </c>
      <c r="R8" s="202" t="s">
        <v>210</v>
      </c>
      <c r="S8" s="656"/>
    </row>
    <row r="9" spans="1:19" ht="11.25" hidden="1" customHeight="1" x14ac:dyDescent="0.2">
      <c r="A9" s="203" t="s">
        <v>15</v>
      </c>
      <c r="B9" s="204" t="s">
        <v>16</v>
      </c>
      <c r="C9" s="205"/>
      <c r="D9" s="206">
        <f t="shared" ref="D9:R9" si="0">SUM(D10,D14,D22:D23,D27,D30:D34,D38:D48)</f>
        <v>0</v>
      </c>
      <c r="E9" s="207">
        <f t="shared" si="0"/>
        <v>0</v>
      </c>
      <c r="F9" s="208">
        <f t="shared" si="0"/>
        <v>26</v>
      </c>
      <c r="G9" s="206">
        <f t="shared" si="0"/>
        <v>0</v>
      </c>
      <c r="H9" s="207">
        <f t="shared" si="0"/>
        <v>40</v>
      </c>
      <c r="I9" s="208">
        <f t="shared" si="0"/>
        <v>290</v>
      </c>
      <c r="J9" s="206">
        <f t="shared" si="0"/>
        <v>0</v>
      </c>
      <c r="K9" s="207">
        <f t="shared" si="0"/>
        <v>0</v>
      </c>
      <c r="L9" s="208">
        <f t="shared" si="0"/>
        <v>0</v>
      </c>
      <c r="M9" s="206">
        <f t="shared" si="0"/>
        <v>0</v>
      </c>
      <c r="N9" s="207">
        <f t="shared" si="0"/>
        <v>0</v>
      </c>
      <c r="O9" s="208">
        <f t="shared" si="0"/>
        <v>0</v>
      </c>
      <c r="P9" s="206">
        <f t="shared" si="0"/>
        <v>0</v>
      </c>
      <c r="Q9" s="207">
        <f t="shared" si="0"/>
        <v>40</v>
      </c>
      <c r="R9" s="208">
        <f t="shared" si="0"/>
        <v>316</v>
      </c>
      <c r="S9" s="209">
        <f>SUM(S10,S14,S22:S23,S27,S30:S34,S38:S48)/19</f>
        <v>3.7545614035087724</v>
      </c>
    </row>
    <row r="10" spans="1:19" s="220" customFormat="1" ht="11.25" hidden="1" customHeight="1" x14ac:dyDescent="0.2">
      <c r="A10" s="210"/>
      <c r="B10" s="211" t="s">
        <v>211</v>
      </c>
      <c r="C10" s="212"/>
      <c r="D10" s="213">
        <f t="shared" ref="D10:R10" si="1">SUM(D11:D13)</f>
        <v>0</v>
      </c>
      <c r="E10" s="214">
        <f t="shared" si="1"/>
        <v>0</v>
      </c>
      <c r="F10" s="215">
        <f t="shared" si="1"/>
        <v>0</v>
      </c>
      <c r="G10" s="213">
        <f t="shared" si="1"/>
        <v>0</v>
      </c>
      <c r="H10" s="214">
        <f t="shared" si="1"/>
        <v>8</v>
      </c>
      <c r="I10" s="215">
        <f t="shared" si="1"/>
        <v>58</v>
      </c>
      <c r="J10" s="213">
        <f t="shared" si="1"/>
        <v>0</v>
      </c>
      <c r="K10" s="214">
        <f t="shared" si="1"/>
        <v>0</v>
      </c>
      <c r="L10" s="215">
        <f t="shared" si="1"/>
        <v>0</v>
      </c>
      <c r="M10" s="213">
        <f t="shared" si="1"/>
        <v>0</v>
      </c>
      <c r="N10" s="214">
        <f t="shared" si="1"/>
        <v>0</v>
      </c>
      <c r="O10" s="215">
        <f t="shared" si="1"/>
        <v>0</v>
      </c>
      <c r="P10" s="216">
        <f t="shared" si="1"/>
        <v>0</v>
      </c>
      <c r="Q10" s="217">
        <f t="shared" si="1"/>
        <v>8</v>
      </c>
      <c r="R10" s="218">
        <f t="shared" si="1"/>
        <v>58</v>
      </c>
      <c r="S10" s="219">
        <f>SUM(S11:S13)/2</f>
        <v>3.6500000000000004</v>
      </c>
    </row>
    <row r="11" spans="1:19" ht="11.25" hidden="1" customHeight="1" x14ac:dyDescent="0.2">
      <c r="A11" s="221"/>
      <c r="B11" s="222" t="s">
        <v>212</v>
      </c>
      <c r="C11" s="223" t="s">
        <v>9</v>
      </c>
      <c r="D11" s="224"/>
      <c r="E11" s="225"/>
      <c r="F11" s="226"/>
      <c r="G11" s="224">
        <v>0</v>
      </c>
      <c r="H11" s="225">
        <v>1</v>
      </c>
      <c r="I11" s="226">
        <v>16</v>
      </c>
      <c r="J11" s="224"/>
      <c r="K11" s="225"/>
      <c r="L11" s="226"/>
      <c r="M11" s="224"/>
      <c r="N11" s="225"/>
      <c r="O11" s="226"/>
      <c r="P11" s="227">
        <f t="shared" ref="P11:R13" si="2">D11+G11+J11+M11</f>
        <v>0</v>
      </c>
      <c r="Q11" s="228">
        <f t="shared" si="2"/>
        <v>1</v>
      </c>
      <c r="R11" s="229">
        <f t="shared" si="2"/>
        <v>16</v>
      </c>
      <c r="S11" s="230">
        <v>3.68</v>
      </c>
    </row>
    <row r="12" spans="1:19" ht="11.25" hidden="1" customHeight="1" x14ac:dyDescent="0.2">
      <c r="A12" s="221"/>
      <c r="B12" s="222" t="s">
        <v>213</v>
      </c>
      <c r="C12" s="223" t="s">
        <v>9</v>
      </c>
      <c r="D12" s="224"/>
      <c r="E12" s="225"/>
      <c r="F12" s="226"/>
      <c r="G12" s="224">
        <v>0</v>
      </c>
      <c r="H12" s="225">
        <v>7</v>
      </c>
      <c r="I12" s="226">
        <v>42</v>
      </c>
      <c r="J12" s="224"/>
      <c r="K12" s="225"/>
      <c r="L12" s="226"/>
      <c r="M12" s="224"/>
      <c r="N12" s="225"/>
      <c r="O12" s="226"/>
      <c r="P12" s="227">
        <f t="shared" si="2"/>
        <v>0</v>
      </c>
      <c r="Q12" s="228">
        <f t="shared" si="2"/>
        <v>7</v>
      </c>
      <c r="R12" s="229">
        <f t="shared" si="2"/>
        <v>42</v>
      </c>
      <c r="S12" s="230">
        <v>3.62</v>
      </c>
    </row>
    <row r="13" spans="1:19" ht="11.25" hidden="1" customHeight="1" x14ac:dyDescent="0.2">
      <c r="A13" s="221"/>
      <c r="B13" s="222" t="s">
        <v>214</v>
      </c>
      <c r="C13" s="223" t="s">
        <v>9</v>
      </c>
      <c r="D13" s="224"/>
      <c r="E13" s="225"/>
      <c r="F13" s="226"/>
      <c r="G13" s="224"/>
      <c r="H13" s="225"/>
      <c r="I13" s="226"/>
      <c r="J13" s="224"/>
      <c r="K13" s="225"/>
      <c r="L13" s="226"/>
      <c r="M13" s="224"/>
      <c r="N13" s="225"/>
      <c r="O13" s="226"/>
      <c r="P13" s="227">
        <f t="shared" si="2"/>
        <v>0</v>
      </c>
      <c r="Q13" s="228">
        <f t="shared" si="2"/>
        <v>0</v>
      </c>
      <c r="R13" s="229">
        <f t="shared" si="2"/>
        <v>0</v>
      </c>
      <c r="S13" s="230"/>
    </row>
    <row r="14" spans="1:19" s="220" customFormat="1" ht="11.25" hidden="1" customHeight="1" x14ac:dyDescent="0.2">
      <c r="A14" s="231"/>
      <c r="B14" s="232" t="s">
        <v>215</v>
      </c>
      <c r="C14" s="233"/>
      <c r="D14" s="234">
        <f t="shared" ref="D14:R14" si="3">SUM(D15:D21)</f>
        <v>0</v>
      </c>
      <c r="E14" s="235">
        <f t="shared" si="3"/>
        <v>0</v>
      </c>
      <c r="F14" s="236">
        <f t="shared" si="3"/>
        <v>0</v>
      </c>
      <c r="G14" s="234">
        <f t="shared" si="3"/>
        <v>0</v>
      </c>
      <c r="H14" s="235">
        <f t="shared" si="3"/>
        <v>1</v>
      </c>
      <c r="I14" s="236">
        <f t="shared" si="3"/>
        <v>45</v>
      </c>
      <c r="J14" s="234">
        <f t="shared" si="3"/>
        <v>0</v>
      </c>
      <c r="K14" s="235">
        <f t="shared" si="3"/>
        <v>0</v>
      </c>
      <c r="L14" s="236">
        <f t="shared" si="3"/>
        <v>0</v>
      </c>
      <c r="M14" s="234">
        <f t="shared" si="3"/>
        <v>0</v>
      </c>
      <c r="N14" s="235">
        <f t="shared" si="3"/>
        <v>0</v>
      </c>
      <c r="O14" s="236">
        <f t="shared" si="3"/>
        <v>0</v>
      </c>
      <c r="P14" s="237">
        <f t="shared" si="3"/>
        <v>0</v>
      </c>
      <c r="Q14" s="238">
        <f t="shared" si="3"/>
        <v>1</v>
      </c>
      <c r="R14" s="239">
        <f t="shared" si="3"/>
        <v>45</v>
      </c>
      <c r="S14" s="240">
        <f>SUM(S15:S21)/6</f>
        <v>3.78</v>
      </c>
    </row>
    <row r="15" spans="1:19" ht="11.25" hidden="1" customHeight="1" x14ac:dyDescent="0.2">
      <c r="A15" s="221"/>
      <c r="B15" s="222" t="s">
        <v>216</v>
      </c>
      <c r="C15" s="223" t="s">
        <v>9</v>
      </c>
      <c r="D15" s="224"/>
      <c r="E15" s="225"/>
      <c r="F15" s="226"/>
      <c r="G15" s="224">
        <v>0</v>
      </c>
      <c r="H15" s="225">
        <v>0</v>
      </c>
      <c r="I15" s="226">
        <v>13</v>
      </c>
      <c r="J15" s="224"/>
      <c r="K15" s="225"/>
      <c r="L15" s="226"/>
      <c r="M15" s="224"/>
      <c r="N15" s="225"/>
      <c r="O15" s="226"/>
      <c r="P15" s="227">
        <f t="shared" ref="P15:R26" si="4">D15+G15+J15+M15</f>
        <v>0</v>
      </c>
      <c r="Q15" s="228">
        <f t="shared" si="4"/>
        <v>0</v>
      </c>
      <c r="R15" s="229">
        <f t="shared" si="4"/>
        <v>13</v>
      </c>
      <c r="S15" s="230">
        <v>3.79</v>
      </c>
    </row>
    <row r="16" spans="1:19" ht="11.25" hidden="1" customHeight="1" x14ac:dyDescent="0.2">
      <c r="A16" s="221"/>
      <c r="B16" s="222" t="s">
        <v>217</v>
      </c>
      <c r="C16" s="223" t="s">
        <v>9</v>
      </c>
      <c r="D16" s="224"/>
      <c r="E16" s="225"/>
      <c r="F16" s="226"/>
      <c r="G16" s="224"/>
      <c r="H16" s="225"/>
      <c r="I16" s="226"/>
      <c r="J16" s="224"/>
      <c r="K16" s="225"/>
      <c r="L16" s="226"/>
      <c r="M16" s="224"/>
      <c r="N16" s="225"/>
      <c r="O16" s="226"/>
      <c r="P16" s="227">
        <f t="shared" si="4"/>
        <v>0</v>
      </c>
      <c r="Q16" s="228">
        <f t="shared" si="4"/>
        <v>0</v>
      </c>
      <c r="R16" s="229">
        <f t="shared" si="4"/>
        <v>0</v>
      </c>
      <c r="S16" s="230"/>
    </row>
    <row r="17" spans="1:19" ht="11.25" hidden="1" customHeight="1" x14ac:dyDescent="0.2">
      <c r="A17" s="221"/>
      <c r="B17" s="222" t="s">
        <v>218</v>
      </c>
      <c r="C17" s="223" t="s">
        <v>9</v>
      </c>
      <c r="D17" s="224"/>
      <c r="E17" s="225"/>
      <c r="F17" s="226"/>
      <c r="G17" s="224">
        <v>0</v>
      </c>
      <c r="H17" s="225">
        <v>0</v>
      </c>
      <c r="I17" s="226">
        <v>4</v>
      </c>
      <c r="J17" s="224"/>
      <c r="K17" s="225"/>
      <c r="L17" s="226"/>
      <c r="M17" s="224"/>
      <c r="N17" s="225"/>
      <c r="O17" s="226"/>
      <c r="P17" s="227">
        <f t="shared" si="4"/>
        <v>0</v>
      </c>
      <c r="Q17" s="228">
        <f t="shared" si="4"/>
        <v>0</v>
      </c>
      <c r="R17" s="229">
        <f t="shared" si="4"/>
        <v>4</v>
      </c>
      <c r="S17" s="230">
        <v>3.79</v>
      </c>
    </row>
    <row r="18" spans="1:19" ht="11.25" hidden="1" customHeight="1" x14ac:dyDescent="0.2">
      <c r="A18" s="221"/>
      <c r="B18" s="222" t="s">
        <v>219</v>
      </c>
      <c r="C18" s="223" t="s">
        <v>9</v>
      </c>
      <c r="D18" s="224"/>
      <c r="E18" s="225"/>
      <c r="F18" s="226"/>
      <c r="G18" s="224">
        <v>0</v>
      </c>
      <c r="H18" s="225">
        <v>0</v>
      </c>
      <c r="I18" s="226">
        <v>6</v>
      </c>
      <c r="J18" s="224"/>
      <c r="K18" s="225"/>
      <c r="L18" s="226"/>
      <c r="M18" s="224"/>
      <c r="N18" s="225"/>
      <c r="O18" s="226"/>
      <c r="P18" s="227">
        <f t="shared" si="4"/>
        <v>0</v>
      </c>
      <c r="Q18" s="228">
        <f t="shared" si="4"/>
        <v>0</v>
      </c>
      <c r="R18" s="229">
        <f t="shared" si="4"/>
        <v>6</v>
      </c>
      <c r="S18" s="230">
        <v>3.89</v>
      </c>
    </row>
    <row r="19" spans="1:19" ht="11.25" hidden="1" customHeight="1" x14ac:dyDescent="0.2">
      <c r="A19" s="221"/>
      <c r="B19" s="222" t="s">
        <v>220</v>
      </c>
      <c r="C19" s="223" t="s">
        <v>9</v>
      </c>
      <c r="D19" s="224"/>
      <c r="E19" s="225"/>
      <c r="F19" s="226"/>
      <c r="G19" s="224">
        <v>0</v>
      </c>
      <c r="H19" s="225">
        <v>0</v>
      </c>
      <c r="I19" s="226">
        <v>4</v>
      </c>
      <c r="J19" s="224"/>
      <c r="K19" s="225"/>
      <c r="L19" s="226"/>
      <c r="M19" s="224"/>
      <c r="N19" s="225"/>
      <c r="O19" s="226"/>
      <c r="P19" s="227">
        <f t="shared" si="4"/>
        <v>0</v>
      </c>
      <c r="Q19" s="228">
        <f t="shared" si="4"/>
        <v>0</v>
      </c>
      <c r="R19" s="229">
        <f t="shared" si="4"/>
        <v>4</v>
      </c>
      <c r="S19" s="230">
        <v>3.85</v>
      </c>
    </row>
    <row r="20" spans="1:19" ht="11.25" hidden="1" customHeight="1" x14ac:dyDescent="0.2">
      <c r="A20" s="221"/>
      <c r="B20" s="222" t="s">
        <v>221</v>
      </c>
      <c r="C20" s="223" t="s">
        <v>9</v>
      </c>
      <c r="D20" s="224"/>
      <c r="E20" s="225"/>
      <c r="F20" s="226"/>
      <c r="G20" s="224">
        <v>0</v>
      </c>
      <c r="H20" s="225">
        <v>1</v>
      </c>
      <c r="I20" s="226">
        <v>10</v>
      </c>
      <c r="J20" s="224"/>
      <c r="K20" s="225"/>
      <c r="L20" s="226"/>
      <c r="M20" s="224"/>
      <c r="N20" s="225"/>
      <c r="O20" s="226"/>
      <c r="P20" s="227">
        <f t="shared" si="4"/>
        <v>0</v>
      </c>
      <c r="Q20" s="228">
        <f t="shared" si="4"/>
        <v>1</v>
      </c>
      <c r="R20" s="229">
        <f t="shared" si="4"/>
        <v>10</v>
      </c>
      <c r="S20" s="230">
        <v>3.63</v>
      </c>
    </row>
    <row r="21" spans="1:19" ht="11.25" hidden="1" customHeight="1" x14ac:dyDescent="0.2">
      <c r="A21" s="221"/>
      <c r="B21" s="222" t="s">
        <v>222</v>
      </c>
      <c r="C21" s="223" t="s">
        <v>9</v>
      </c>
      <c r="D21" s="224"/>
      <c r="E21" s="225"/>
      <c r="F21" s="226"/>
      <c r="G21" s="224">
        <v>0</v>
      </c>
      <c r="H21" s="225">
        <v>0</v>
      </c>
      <c r="I21" s="226">
        <v>8</v>
      </c>
      <c r="J21" s="224"/>
      <c r="K21" s="225"/>
      <c r="L21" s="226"/>
      <c r="M21" s="224"/>
      <c r="N21" s="225"/>
      <c r="O21" s="226"/>
      <c r="P21" s="227">
        <f t="shared" si="4"/>
        <v>0</v>
      </c>
      <c r="Q21" s="228">
        <f t="shared" si="4"/>
        <v>0</v>
      </c>
      <c r="R21" s="229">
        <f t="shared" si="4"/>
        <v>8</v>
      </c>
      <c r="S21" s="230">
        <v>3.73</v>
      </c>
    </row>
    <row r="22" spans="1:19" s="220" customFormat="1" ht="11.25" hidden="1" customHeight="1" x14ac:dyDescent="0.2">
      <c r="A22" s="231"/>
      <c r="B22" s="232" t="s">
        <v>223</v>
      </c>
      <c r="C22" s="233" t="s">
        <v>9</v>
      </c>
      <c r="D22" s="234"/>
      <c r="E22" s="235"/>
      <c r="F22" s="236"/>
      <c r="G22" s="234">
        <v>0</v>
      </c>
      <c r="H22" s="235">
        <v>0</v>
      </c>
      <c r="I22" s="236">
        <v>5</v>
      </c>
      <c r="J22" s="234"/>
      <c r="K22" s="235"/>
      <c r="L22" s="236"/>
      <c r="M22" s="234"/>
      <c r="N22" s="235"/>
      <c r="O22" s="236"/>
      <c r="P22" s="241">
        <f t="shared" si="4"/>
        <v>0</v>
      </c>
      <c r="Q22" s="242">
        <f t="shared" si="4"/>
        <v>0</v>
      </c>
      <c r="R22" s="243">
        <f t="shared" si="4"/>
        <v>5</v>
      </c>
      <c r="S22" s="240">
        <v>3.88</v>
      </c>
    </row>
    <row r="23" spans="1:19" s="220" customFormat="1" ht="11.25" hidden="1" customHeight="1" x14ac:dyDescent="0.2">
      <c r="A23" s="231"/>
      <c r="B23" s="232" t="s">
        <v>224</v>
      </c>
      <c r="C23" s="233"/>
      <c r="D23" s="234">
        <f t="shared" ref="D23:R23" si="5">D24+D25+D26</f>
        <v>0</v>
      </c>
      <c r="E23" s="235">
        <f t="shared" si="5"/>
        <v>0</v>
      </c>
      <c r="F23" s="236">
        <f t="shared" si="5"/>
        <v>0</v>
      </c>
      <c r="G23" s="234">
        <f t="shared" si="5"/>
        <v>0</v>
      </c>
      <c r="H23" s="235">
        <f t="shared" si="5"/>
        <v>1</v>
      </c>
      <c r="I23" s="236">
        <f t="shared" si="5"/>
        <v>23</v>
      </c>
      <c r="J23" s="234">
        <f t="shared" si="5"/>
        <v>0</v>
      </c>
      <c r="K23" s="235">
        <f t="shared" si="5"/>
        <v>0</v>
      </c>
      <c r="L23" s="236">
        <f t="shared" si="5"/>
        <v>0</v>
      </c>
      <c r="M23" s="234">
        <f t="shared" si="5"/>
        <v>0</v>
      </c>
      <c r="N23" s="235">
        <f t="shared" si="5"/>
        <v>0</v>
      </c>
      <c r="O23" s="236">
        <f t="shared" si="5"/>
        <v>0</v>
      </c>
      <c r="P23" s="234">
        <f t="shared" si="5"/>
        <v>0</v>
      </c>
      <c r="Q23" s="235">
        <f t="shared" si="5"/>
        <v>1</v>
      </c>
      <c r="R23" s="236">
        <f t="shared" si="5"/>
        <v>23</v>
      </c>
      <c r="S23" s="240">
        <f>SUM(S24:S26)/3</f>
        <v>3.8166666666666664</v>
      </c>
    </row>
    <row r="24" spans="1:19" ht="11.25" hidden="1" customHeight="1" x14ac:dyDescent="0.2">
      <c r="A24" s="221"/>
      <c r="B24" s="222" t="s">
        <v>225</v>
      </c>
      <c r="C24" s="223" t="s">
        <v>9</v>
      </c>
      <c r="D24" s="224"/>
      <c r="E24" s="225"/>
      <c r="F24" s="226"/>
      <c r="G24" s="224">
        <v>0</v>
      </c>
      <c r="H24" s="225">
        <v>1</v>
      </c>
      <c r="I24" s="226">
        <v>14</v>
      </c>
      <c r="J24" s="224"/>
      <c r="K24" s="225"/>
      <c r="L24" s="226"/>
      <c r="M24" s="224"/>
      <c r="N24" s="225"/>
      <c r="O24" s="226"/>
      <c r="P24" s="227">
        <f t="shared" si="4"/>
        <v>0</v>
      </c>
      <c r="Q24" s="228">
        <f t="shared" si="4"/>
        <v>1</v>
      </c>
      <c r="R24" s="229">
        <f t="shared" si="4"/>
        <v>14</v>
      </c>
      <c r="S24" s="230">
        <v>3.81</v>
      </c>
    </row>
    <row r="25" spans="1:19" ht="11.25" hidden="1" customHeight="1" x14ac:dyDescent="0.2">
      <c r="A25" s="221"/>
      <c r="B25" s="222" t="s">
        <v>226</v>
      </c>
      <c r="C25" s="223" t="s">
        <v>9</v>
      </c>
      <c r="D25" s="224"/>
      <c r="E25" s="225"/>
      <c r="F25" s="226"/>
      <c r="G25" s="224">
        <v>0</v>
      </c>
      <c r="H25" s="225">
        <v>0</v>
      </c>
      <c r="I25" s="226">
        <v>7</v>
      </c>
      <c r="J25" s="224"/>
      <c r="K25" s="225"/>
      <c r="L25" s="226"/>
      <c r="M25" s="224"/>
      <c r="N25" s="225"/>
      <c r="O25" s="226"/>
      <c r="P25" s="227">
        <f>D25+G25+J25+M25</f>
        <v>0</v>
      </c>
      <c r="Q25" s="228">
        <f>E25+H25+K25+N25</f>
        <v>0</v>
      </c>
      <c r="R25" s="229">
        <f>F25+I25+L25+O25</f>
        <v>7</v>
      </c>
      <c r="S25" s="230">
        <v>3.82</v>
      </c>
    </row>
    <row r="26" spans="1:19" ht="11.25" hidden="1" customHeight="1" x14ac:dyDescent="0.2">
      <c r="A26" s="221"/>
      <c r="B26" s="222" t="s">
        <v>227</v>
      </c>
      <c r="C26" s="223" t="s">
        <v>9</v>
      </c>
      <c r="D26" s="224"/>
      <c r="E26" s="225"/>
      <c r="F26" s="226"/>
      <c r="G26" s="224">
        <v>0</v>
      </c>
      <c r="H26" s="225">
        <v>0</v>
      </c>
      <c r="I26" s="226">
        <v>2</v>
      </c>
      <c r="J26" s="224"/>
      <c r="K26" s="225"/>
      <c r="L26" s="226"/>
      <c r="M26" s="224"/>
      <c r="N26" s="225"/>
      <c r="O26" s="226"/>
      <c r="P26" s="227">
        <f t="shared" si="4"/>
        <v>0</v>
      </c>
      <c r="Q26" s="228">
        <f t="shared" si="4"/>
        <v>0</v>
      </c>
      <c r="R26" s="229">
        <f t="shared" si="4"/>
        <v>2</v>
      </c>
      <c r="S26" s="230">
        <v>3.82</v>
      </c>
    </row>
    <row r="27" spans="1:19" s="220" customFormat="1" ht="11.25" hidden="1" customHeight="1" x14ac:dyDescent="0.2">
      <c r="A27" s="231"/>
      <c r="B27" s="232" t="s">
        <v>228</v>
      </c>
      <c r="C27" s="233" t="s">
        <v>9</v>
      </c>
      <c r="D27" s="237">
        <f t="shared" ref="D27:R27" si="6">SUM(D28:D29)</f>
        <v>0</v>
      </c>
      <c r="E27" s="238">
        <f t="shared" si="6"/>
        <v>0</v>
      </c>
      <c r="F27" s="239">
        <f t="shared" si="6"/>
        <v>0</v>
      </c>
      <c r="G27" s="237">
        <f t="shared" si="6"/>
        <v>0</v>
      </c>
      <c r="H27" s="238">
        <f t="shared" si="6"/>
        <v>26</v>
      </c>
      <c r="I27" s="239">
        <f t="shared" si="6"/>
        <v>53</v>
      </c>
      <c r="J27" s="237">
        <f t="shared" si="6"/>
        <v>0</v>
      </c>
      <c r="K27" s="238">
        <f t="shared" si="6"/>
        <v>0</v>
      </c>
      <c r="L27" s="239">
        <f t="shared" si="6"/>
        <v>0</v>
      </c>
      <c r="M27" s="237">
        <f t="shared" si="6"/>
        <v>0</v>
      </c>
      <c r="N27" s="238">
        <f t="shared" si="6"/>
        <v>0</v>
      </c>
      <c r="O27" s="239">
        <f t="shared" si="6"/>
        <v>0</v>
      </c>
      <c r="P27" s="237">
        <f t="shared" si="6"/>
        <v>0</v>
      </c>
      <c r="Q27" s="238">
        <f t="shared" si="6"/>
        <v>26</v>
      </c>
      <c r="R27" s="239">
        <f t="shared" si="6"/>
        <v>53</v>
      </c>
      <c r="S27" s="244">
        <f>SUM(S28:S29)/2</f>
        <v>3.6150000000000002</v>
      </c>
    </row>
    <row r="28" spans="1:19" ht="11.25" hidden="1" customHeight="1" x14ac:dyDescent="0.2">
      <c r="A28" s="221"/>
      <c r="B28" s="222" t="s">
        <v>229</v>
      </c>
      <c r="C28" s="223" t="s">
        <v>9</v>
      </c>
      <c r="D28" s="224"/>
      <c r="E28" s="225"/>
      <c r="F28" s="226"/>
      <c r="G28" s="224">
        <v>0</v>
      </c>
      <c r="H28" s="225">
        <v>23</v>
      </c>
      <c r="I28" s="226">
        <v>31</v>
      </c>
      <c r="J28" s="224"/>
      <c r="K28" s="225"/>
      <c r="L28" s="226"/>
      <c r="M28" s="224"/>
      <c r="N28" s="225"/>
      <c r="O28" s="226"/>
      <c r="P28" s="227">
        <f t="shared" ref="P28:R39" si="7">D28+G28+J28+M28</f>
        <v>0</v>
      </c>
      <c r="Q28" s="228">
        <f t="shared" si="7"/>
        <v>23</v>
      </c>
      <c r="R28" s="229">
        <f t="shared" si="7"/>
        <v>31</v>
      </c>
      <c r="S28" s="230">
        <v>3.55</v>
      </c>
    </row>
    <row r="29" spans="1:19" ht="11.25" hidden="1" customHeight="1" x14ac:dyDescent="0.2">
      <c r="A29" s="221"/>
      <c r="B29" s="222" t="s">
        <v>230</v>
      </c>
      <c r="C29" s="223" t="s">
        <v>9</v>
      </c>
      <c r="D29" s="224"/>
      <c r="E29" s="225"/>
      <c r="F29" s="226"/>
      <c r="G29" s="224">
        <v>0</v>
      </c>
      <c r="H29" s="225">
        <v>3</v>
      </c>
      <c r="I29" s="226">
        <v>22</v>
      </c>
      <c r="J29" s="224"/>
      <c r="K29" s="225"/>
      <c r="L29" s="226"/>
      <c r="M29" s="224"/>
      <c r="N29" s="225"/>
      <c r="O29" s="226"/>
      <c r="P29" s="227">
        <f t="shared" si="7"/>
        <v>0</v>
      </c>
      <c r="Q29" s="228">
        <f t="shared" si="7"/>
        <v>3</v>
      </c>
      <c r="R29" s="229">
        <f t="shared" si="7"/>
        <v>22</v>
      </c>
      <c r="S29" s="230">
        <v>3.68</v>
      </c>
    </row>
    <row r="30" spans="1:19" s="220" customFormat="1" ht="11.25" hidden="1" customHeight="1" x14ac:dyDescent="0.2">
      <c r="A30" s="231"/>
      <c r="B30" s="232" t="s">
        <v>231</v>
      </c>
      <c r="C30" s="233" t="s">
        <v>9</v>
      </c>
      <c r="D30" s="234"/>
      <c r="E30" s="235"/>
      <c r="F30" s="236"/>
      <c r="G30" s="234">
        <v>0</v>
      </c>
      <c r="H30" s="235">
        <v>2</v>
      </c>
      <c r="I30" s="236">
        <v>31</v>
      </c>
      <c r="J30" s="234"/>
      <c r="K30" s="235"/>
      <c r="L30" s="236"/>
      <c r="M30" s="234"/>
      <c r="N30" s="235"/>
      <c r="O30" s="236"/>
      <c r="P30" s="237">
        <f t="shared" si="7"/>
        <v>0</v>
      </c>
      <c r="Q30" s="238">
        <f t="shared" si="7"/>
        <v>2</v>
      </c>
      <c r="R30" s="239">
        <f t="shared" si="7"/>
        <v>31</v>
      </c>
      <c r="S30" s="240">
        <v>3.68</v>
      </c>
    </row>
    <row r="31" spans="1:19" s="220" customFormat="1" ht="11.25" hidden="1" customHeight="1" x14ac:dyDescent="0.2">
      <c r="A31" s="231"/>
      <c r="B31" s="232" t="s">
        <v>232</v>
      </c>
      <c r="C31" s="233" t="s">
        <v>9</v>
      </c>
      <c r="D31" s="234"/>
      <c r="E31" s="235"/>
      <c r="F31" s="236"/>
      <c r="G31" s="234">
        <v>0</v>
      </c>
      <c r="H31" s="235">
        <v>0</v>
      </c>
      <c r="I31" s="236">
        <v>1</v>
      </c>
      <c r="J31" s="234"/>
      <c r="K31" s="235"/>
      <c r="L31" s="236"/>
      <c r="M31" s="234"/>
      <c r="N31" s="235"/>
      <c r="O31" s="236"/>
      <c r="P31" s="237">
        <f t="shared" si="7"/>
        <v>0</v>
      </c>
      <c r="Q31" s="238">
        <f t="shared" si="7"/>
        <v>0</v>
      </c>
      <c r="R31" s="239">
        <f t="shared" si="7"/>
        <v>1</v>
      </c>
      <c r="S31" s="240">
        <v>3.61</v>
      </c>
    </row>
    <row r="32" spans="1:19" s="220" customFormat="1" ht="11.25" hidden="1" customHeight="1" x14ac:dyDescent="0.2">
      <c r="A32" s="231"/>
      <c r="B32" s="232" t="s">
        <v>233</v>
      </c>
      <c r="C32" s="233" t="s">
        <v>9</v>
      </c>
      <c r="D32" s="234"/>
      <c r="E32" s="235"/>
      <c r="F32" s="236"/>
      <c r="G32" s="234">
        <v>0</v>
      </c>
      <c r="H32" s="235">
        <v>0</v>
      </c>
      <c r="I32" s="236">
        <v>15</v>
      </c>
      <c r="J32" s="234"/>
      <c r="K32" s="235"/>
      <c r="L32" s="236"/>
      <c r="M32" s="234"/>
      <c r="N32" s="235"/>
      <c r="O32" s="236"/>
      <c r="P32" s="237">
        <f t="shared" si="7"/>
        <v>0</v>
      </c>
      <c r="Q32" s="238">
        <f t="shared" si="7"/>
        <v>0</v>
      </c>
      <c r="R32" s="239">
        <f t="shared" si="7"/>
        <v>15</v>
      </c>
      <c r="S32" s="240">
        <v>3.76</v>
      </c>
    </row>
    <row r="33" spans="1:19" s="220" customFormat="1" ht="11.25" hidden="1" customHeight="1" x14ac:dyDescent="0.2">
      <c r="A33" s="231"/>
      <c r="B33" s="232" t="s">
        <v>234</v>
      </c>
      <c r="C33" s="233" t="s">
        <v>9</v>
      </c>
      <c r="D33" s="234"/>
      <c r="E33" s="235"/>
      <c r="F33" s="236"/>
      <c r="G33" s="234">
        <v>0</v>
      </c>
      <c r="H33" s="235">
        <v>0</v>
      </c>
      <c r="I33" s="236">
        <v>4</v>
      </c>
      <c r="J33" s="234"/>
      <c r="K33" s="235"/>
      <c r="L33" s="236"/>
      <c r="M33" s="234"/>
      <c r="N33" s="235"/>
      <c r="O33" s="236"/>
      <c r="P33" s="237">
        <f>D33+G33+J33+M33</f>
        <v>0</v>
      </c>
      <c r="Q33" s="238">
        <f>E33+H33+K33+N33</f>
        <v>0</v>
      </c>
      <c r="R33" s="239">
        <f>F33+I33+L33+O33</f>
        <v>4</v>
      </c>
      <c r="S33" s="240">
        <v>3.84</v>
      </c>
    </row>
    <row r="34" spans="1:19" s="220" customFormat="1" ht="11.25" hidden="1" customHeight="1" x14ac:dyDescent="0.2">
      <c r="A34" s="231"/>
      <c r="B34" s="232" t="s">
        <v>235</v>
      </c>
      <c r="C34" s="233"/>
      <c r="D34" s="237">
        <f t="shared" ref="D34:R34" si="8">SUM(D35:D37)</f>
        <v>0</v>
      </c>
      <c r="E34" s="238">
        <f t="shared" si="8"/>
        <v>0</v>
      </c>
      <c r="F34" s="239">
        <f t="shared" si="8"/>
        <v>0</v>
      </c>
      <c r="G34" s="237">
        <f t="shared" si="8"/>
        <v>0</v>
      </c>
      <c r="H34" s="238">
        <f t="shared" si="8"/>
        <v>0</v>
      </c>
      <c r="I34" s="239">
        <f t="shared" si="8"/>
        <v>33</v>
      </c>
      <c r="J34" s="237">
        <f t="shared" si="8"/>
        <v>0</v>
      </c>
      <c r="K34" s="238">
        <f t="shared" si="8"/>
        <v>0</v>
      </c>
      <c r="L34" s="239">
        <f t="shared" si="8"/>
        <v>0</v>
      </c>
      <c r="M34" s="237">
        <f t="shared" si="8"/>
        <v>0</v>
      </c>
      <c r="N34" s="238">
        <f t="shared" si="8"/>
        <v>0</v>
      </c>
      <c r="O34" s="239">
        <f t="shared" si="8"/>
        <v>0</v>
      </c>
      <c r="P34" s="237">
        <f t="shared" si="8"/>
        <v>0</v>
      </c>
      <c r="Q34" s="238">
        <f t="shared" si="8"/>
        <v>0</v>
      </c>
      <c r="R34" s="239">
        <f t="shared" si="8"/>
        <v>33</v>
      </c>
      <c r="S34" s="240">
        <f>SUM(S35:S37)/2</f>
        <v>3.7149999999999999</v>
      </c>
    </row>
    <row r="35" spans="1:19" ht="11.25" hidden="1" customHeight="1" x14ac:dyDescent="0.2">
      <c r="A35" s="221"/>
      <c r="B35" s="245" t="s">
        <v>236</v>
      </c>
      <c r="C35" s="246" t="s">
        <v>9</v>
      </c>
      <c r="D35" s="224"/>
      <c r="E35" s="225"/>
      <c r="F35" s="226"/>
      <c r="G35" s="224">
        <v>0</v>
      </c>
      <c r="H35" s="225">
        <v>0</v>
      </c>
      <c r="I35" s="226">
        <v>31</v>
      </c>
      <c r="J35" s="224"/>
      <c r="K35" s="225"/>
      <c r="L35" s="226"/>
      <c r="M35" s="224"/>
      <c r="N35" s="225"/>
      <c r="O35" s="226"/>
      <c r="P35" s="247">
        <f t="shared" si="7"/>
        <v>0</v>
      </c>
      <c r="Q35" s="248">
        <f t="shared" si="7"/>
        <v>0</v>
      </c>
      <c r="R35" s="249">
        <f t="shared" si="7"/>
        <v>31</v>
      </c>
      <c r="S35" s="250">
        <v>3.68</v>
      </c>
    </row>
    <row r="36" spans="1:19" ht="11.25" hidden="1" customHeight="1" x14ac:dyDescent="0.2">
      <c r="A36" s="221"/>
      <c r="B36" s="245" t="s">
        <v>237</v>
      </c>
      <c r="C36" s="246" t="s">
        <v>9</v>
      </c>
      <c r="D36" s="224"/>
      <c r="E36" s="225"/>
      <c r="F36" s="226"/>
      <c r="G36" s="224">
        <v>0</v>
      </c>
      <c r="H36" s="225">
        <v>0</v>
      </c>
      <c r="I36" s="226">
        <v>2</v>
      </c>
      <c r="J36" s="224"/>
      <c r="K36" s="225"/>
      <c r="L36" s="226"/>
      <c r="M36" s="224"/>
      <c r="N36" s="225"/>
      <c r="O36" s="226"/>
      <c r="P36" s="247">
        <f>D36+G36+J36+M36</f>
        <v>0</v>
      </c>
      <c r="Q36" s="248">
        <f>E36+H36+K36+N36</f>
        <v>0</v>
      </c>
      <c r="R36" s="249">
        <f>F36+I36+L36+O36</f>
        <v>2</v>
      </c>
      <c r="S36" s="250">
        <v>3.75</v>
      </c>
    </row>
    <row r="37" spans="1:19" ht="11.25" hidden="1" customHeight="1" x14ac:dyDescent="0.2">
      <c r="A37" s="221"/>
      <c r="B37" s="245" t="s">
        <v>238</v>
      </c>
      <c r="C37" s="246" t="s">
        <v>9</v>
      </c>
      <c r="D37" s="224"/>
      <c r="E37" s="225"/>
      <c r="F37" s="226"/>
      <c r="G37" s="224"/>
      <c r="H37" s="225"/>
      <c r="I37" s="226"/>
      <c r="J37" s="224"/>
      <c r="K37" s="225"/>
      <c r="L37" s="226"/>
      <c r="M37" s="224"/>
      <c r="N37" s="225"/>
      <c r="O37" s="226"/>
      <c r="P37" s="247">
        <f t="shared" si="7"/>
        <v>0</v>
      </c>
      <c r="Q37" s="248">
        <f t="shared" si="7"/>
        <v>0</v>
      </c>
      <c r="R37" s="249">
        <f t="shared" si="7"/>
        <v>0</v>
      </c>
      <c r="S37" s="250"/>
    </row>
    <row r="38" spans="1:19" s="220" customFormat="1" ht="11.25" hidden="1" customHeight="1" x14ac:dyDescent="0.2">
      <c r="A38" s="231"/>
      <c r="B38" s="232" t="s">
        <v>239</v>
      </c>
      <c r="C38" s="233" t="s">
        <v>9</v>
      </c>
      <c r="D38" s="234"/>
      <c r="E38" s="235"/>
      <c r="F38" s="236"/>
      <c r="G38" s="234">
        <v>0</v>
      </c>
      <c r="H38" s="235">
        <v>1</v>
      </c>
      <c r="I38" s="236">
        <v>11</v>
      </c>
      <c r="J38" s="234"/>
      <c r="K38" s="235"/>
      <c r="L38" s="236"/>
      <c r="M38" s="234"/>
      <c r="N38" s="235"/>
      <c r="O38" s="236"/>
      <c r="P38" s="237">
        <f t="shared" si="7"/>
        <v>0</v>
      </c>
      <c r="Q38" s="238">
        <f t="shared" si="7"/>
        <v>1</v>
      </c>
      <c r="R38" s="239">
        <f t="shared" si="7"/>
        <v>11</v>
      </c>
      <c r="S38" s="240">
        <v>3.67</v>
      </c>
    </row>
    <row r="39" spans="1:19" s="251" customFormat="1" ht="11.25" hidden="1" customHeight="1" x14ac:dyDescent="0.2">
      <c r="A39" s="231"/>
      <c r="B39" s="232" t="s">
        <v>240</v>
      </c>
      <c r="C39" s="233" t="s">
        <v>9</v>
      </c>
      <c r="D39" s="234"/>
      <c r="E39" s="235"/>
      <c r="F39" s="236"/>
      <c r="G39" s="234">
        <v>0</v>
      </c>
      <c r="H39" s="235">
        <v>1</v>
      </c>
      <c r="I39" s="236">
        <v>8</v>
      </c>
      <c r="J39" s="234"/>
      <c r="K39" s="235"/>
      <c r="L39" s="236"/>
      <c r="M39" s="234"/>
      <c r="N39" s="235"/>
      <c r="O39" s="236"/>
      <c r="P39" s="237">
        <f t="shared" si="7"/>
        <v>0</v>
      </c>
      <c r="Q39" s="238">
        <f t="shared" si="7"/>
        <v>1</v>
      </c>
      <c r="R39" s="239">
        <f t="shared" si="7"/>
        <v>8</v>
      </c>
      <c r="S39" s="240">
        <v>3.65</v>
      </c>
    </row>
    <row r="40" spans="1:19" s="251" customFormat="1" ht="11.25" hidden="1" customHeight="1" x14ac:dyDescent="0.2">
      <c r="A40" s="231"/>
      <c r="B40" s="232" t="s">
        <v>241</v>
      </c>
      <c r="C40" s="233" t="s">
        <v>9</v>
      </c>
      <c r="D40" s="234"/>
      <c r="E40" s="235"/>
      <c r="F40" s="236"/>
      <c r="G40" s="234">
        <v>0</v>
      </c>
      <c r="H40" s="235">
        <v>0</v>
      </c>
      <c r="I40" s="236">
        <v>1</v>
      </c>
      <c r="J40" s="234"/>
      <c r="K40" s="235"/>
      <c r="L40" s="236"/>
      <c r="M40" s="234"/>
      <c r="N40" s="235"/>
      <c r="O40" s="236"/>
      <c r="P40" s="237">
        <f>D40+G40+J40+M40</f>
        <v>0</v>
      </c>
      <c r="Q40" s="238">
        <f>E40+H40+K40+N40</f>
        <v>0</v>
      </c>
      <c r="R40" s="239">
        <f>F40+I40+L40+O40</f>
        <v>1</v>
      </c>
      <c r="S40" s="240">
        <v>3.78</v>
      </c>
    </row>
    <row r="41" spans="1:19" s="251" customFormat="1" ht="11.25" hidden="1" customHeight="1" x14ac:dyDescent="0.2">
      <c r="A41" s="231"/>
      <c r="B41" s="232" t="s">
        <v>242</v>
      </c>
      <c r="C41" s="233" t="s">
        <v>9</v>
      </c>
      <c r="D41" s="234"/>
      <c r="E41" s="235"/>
      <c r="F41" s="236"/>
      <c r="G41" s="234">
        <v>0</v>
      </c>
      <c r="H41" s="235">
        <v>0</v>
      </c>
      <c r="I41" s="236">
        <v>2</v>
      </c>
      <c r="J41" s="234"/>
      <c r="K41" s="235"/>
      <c r="L41" s="236"/>
      <c r="M41" s="234"/>
      <c r="N41" s="235"/>
      <c r="O41" s="236"/>
      <c r="P41" s="237">
        <f t="shared" ref="P41:R47" si="9">D41+G41+J41+M41</f>
        <v>0</v>
      </c>
      <c r="Q41" s="238">
        <f t="shared" si="9"/>
        <v>0</v>
      </c>
      <c r="R41" s="239">
        <f t="shared" si="9"/>
        <v>2</v>
      </c>
      <c r="S41" s="240">
        <v>3.82</v>
      </c>
    </row>
    <row r="42" spans="1:19" s="251" customFormat="1" ht="11.25" hidden="1" customHeight="1" x14ac:dyDescent="0.2">
      <c r="A42" s="231"/>
      <c r="B42" s="252" t="s">
        <v>243</v>
      </c>
      <c r="C42" s="253" t="s">
        <v>8</v>
      </c>
      <c r="D42" s="254">
        <v>0</v>
      </c>
      <c r="E42" s="255">
        <v>0</v>
      </c>
      <c r="F42" s="256">
        <v>4</v>
      </c>
      <c r="G42" s="254"/>
      <c r="H42" s="255"/>
      <c r="I42" s="256"/>
      <c r="J42" s="254"/>
      <c r="K42" s="255"/>
      <c r="L42" s="256"/>
      <c r="M42" s="254"/>
      <c r="N42" s="255"/>
      <c r="O42" s="256"/>
      <c r="P42" s="257">
        <f>D42+G42+J42+M42</f>
        <v>0</v>
      </c>
      <c r="Q42" s="258">
        <f>E42+H42+K42+N42</f>
        <v>0</v>
      </c>
      <c r="R42" s="259">
        <f>F42+I42+L42+O42</f>
        <v>4</v>
      </c>
      <c r="S42" s="260">
        <v>3.74</v>
      </c>
    </row>
    <row r="43" spans="1:19" s="220" customFormat="1" ht="11.25" hidden="1" customHeight="1" x14ac:dyDescent="0.2">
      <c r="A43" s="231"/>
      <c r="B43" s="252" t="s">
        <v>244</v>
      </c>
      <c r="C43" s="253" t="s">
        <v>8</v>
      </c>
      <c r="D43" s="254">
        <v>0</v>
      </c>
      <c r="E43" s="255">
        <v>0</v>
      </c>
      <c r="F43" s="256">
        <v>8</v>
      </c>
      <c r="G43" s="254"/>
      <c r="H43" s="255"/>
      <c r="I43" s="256"/>
      <c r="J43" s="254"/>
      <c r="K43" s="255"/>
      <c r="L43" s="256"/>
      <c r="M43" s="254"/>
      <c r="N43" s="255"/>
      <c r="O43" s="256"/>
      <c r="P43" s="257">
        <f t="shared" si="9"/>
        <v>0</v>
      </c>
      <c r="Q43" s="258">
        <f t="shared" si="9"/>
        <v>0</v>
      </c>
      <c r="R43" s="259">
        <f t="shared" si="9"/>
        <v>8</v>
      </c>
      <c r="S43" s="260">
        <v>3.75</v>
      </c>
    </row>
    <row r="44" spans="1:19" s="220" customFormat="1" ht="11.25" hidden="1" customHeight="1" x14ac:dyDescent="0.2">
      <c r="A44" s="231"/>
      <c r="B44" s="252" t="s">
        <v>245</v>
      </c>
      <c r="C44" s="253" t="s">
        <v>8</v>
      </c>
      <c r="D44" s="254"/>
      <c r="E44" s="255"/>
      <c r="F44" s="256"/>
      <c r="G44" s="254"/>
      <c r="H44" s="255"/>
      <c r="I44" s="256"/>
      <c r="J44" s="254"/>
      <c r="K44" s="255"/>
      <c r="L44" s="256"/>
      <c r="M44" s="254"/>
      <c r="N44" s="255"/>
      <c r="O44" s="256"/>
      <c r="P44" s="257">
        <f t="shared" si="9"/>
        <v>0</v>
      </c>
      <c r="Q44" s="258">
        <f t="shared" si="9"/>
        <v>0</v>
      </c>
      <c r="R44" s="259">
        <f t="shared" si="9"/>
        <v>0</v>
      </c>
      <c r="S44" s="260"/>
    </row>
    <row r="45" spans="1:19" ht="11.25" hidden="1" customHeight="1" x14ac:dyDescent="0.2">
      <c r="A45" s="221"/>
      <c r="B45" s="252" t="s">
        <v>246</v>
      </c>
      <c r="C45" s="261" t="s">
        <v>8</v>
      </c>
      <c r="D45" s="254">
        <v>0</v>
      </c>
      <c r="E45" s="255">
        <v>0</v>
      </c>
      <c r="F45" s="256">
        <v>1</v>
      </c>
      <c r="G45" s="254"/>
      <c r="H45" s="255"/>
      <c r="I45" s="256"/>
      <c r="J45" s="254"/>
      <c r="K45" s="255"/>
      <c r="L45" s="256"/>
      <c r="M45" s="254"/>
      <c r="N45" s="255"/>
      <c r="O45" s="256"/>
      <c r="P45" s="257">
        <f t="shared" si="9"/>
        <v>0</v>
      </c>
      <c r="Q45" s="258">
        <f t="shared" si="9"/>
        <v>0</v>
      </c>
      <c r="R45" s="259">
        <f t="shared" si="9"/>
        <v>1</v>
      </c>
      <c r="S45" s="260">
        <v>3.93</v>
      </c>
    </row>
    <row r="46" spans="1:19" s="220" customFormat="1" ht="11.25" hidden="1" customHeight="1" x14ac:dyDescent="0.2">
      <c r="A46" s="231"/>
      <c r="B46" s="252" t="s">
        <v>247</v>
      </c>
      <c r="C46" s="253" t="s">
        <v>8</v>
      </c>
      <c r="D46" s="254">
        <v>0</v>
      </c>
      <c r="E46" s="255">
        <v>0</v>
      </c>
      <c r="F46" s="256">
        <v>5</v>
      </c>
      <c r="G46" s="254"/>
      <c r="H46" s="255"/>
      <c r="I46" s="256"/>
      <c r="J46" s="254"/>
      <c r="K46" s="255"/>
      <c r="L46" s="256"/>
      <c r="M46" s="254"/>
      <c r="N46" s="255"/>
      <c r="O46" s="256"/>
      <c r="P46" s="257">
        <f t="shared" si="9"/>
        <v>0</v>
      </c>
      <c r="Q46" s="258">
        <f t="shared" si="9"/>
        <v>0</v>
      </c>
      <c r="R46" s="259">
        <f t="shared" si="9"/>
        <v>5</v>
      </c>
      <c r="S46" s="260">
        <v>3.76</v>
      </c>
    </row>
    <row r="47" spans="1:19" s="220" customFormat="1" ht="11.25" hidden="1" customHeight="1" x14ac:dyDescent="0.2">
      <c r="A47" s="231"/>
      <c r="B47" s="252" t="s">
        <v>248</v>
      </c>
      <c r="C47" s="253" t="s">
        <v>8</v>
      </c>
      <c r="D47" s="254">
        <v>0</v>
      </c>
      <c r="E47" s="255">
        <v>0</v>
      </c>
      <c r="F47" s="256">
        <v>8</v>
      </c>
      <c r="G47" s="254"/>
      <c r="H47" s="255"/>
      <c r="I47" s="256"/>
      <c r="J47" s="254"/>
      <c r="K47" s="255"/>
      <c r="L47" s="256"/>
      <c r="M47" s="254"/>
      <c r="N47" s="255"/>
      <c r="O47" s="256"/>
      <c r="P47" s="257">
        <f t="shared" si="9"/>
        <v>0</v>
      </c>
      <c r="Q47" s="258">
        <f t="shared" si="9"/>
        <v>0</v>
      </c>
      <c r="R47" s="259">
        <f t="shared" si="9"/>
        <v>8</v>
      </c>
      <c r="S47" s="260">
        <v>3.89</v>
      </c>
    </row>
    <row r="48" spans="1:19" s="251" customFormat="1" ht="11.25" hidden="1" customHeight="1" x14ac:dyDescent="0.2">
      <c r="A48" s="231"/>
      <c r="B48" s="252" t="s">
        <v>249</v>
      </c>
      <c r="C48" s="253" t="s">
        <v>8</v>
      </c>
      <c r="D48" s="254"/>
      <c r="E48" s="255"/>
      <c r="F48" s="256"/>
      <c r="G48" s="254"/>
      <c r="H48" s="255"/>
      <c r="I48" s="256"/>
      <c r="J48" s="254"/>
      <c r="K48" s="255"/>
      <c r="L48" s="256"/>
      <c r="M48" s="254"/>
      <c r="N48" s="255"/>
      <c r="O48" s="256"/>
      <c r="P48" s="257">
        <f>D48+G48+J48+M48</f>
        <v>0</v>
      </c>
      <c r="Q48" s="258">
        <f>E48+H48+K48+N48</f>
        <v>0</v>
      </c>
      <c r="R48" s="259">
        <f>F48+I48+L48+O48</f>
        <v>0</v>
      </c>
      <c r="S48" s="260"/>
    </row>
    <row r="49" spans="1:19" s="251" customFormat="1" ht="12" hidden="1" customHeight="1" x14ac:dyDescent="0.2">
      <c r="A49" s="262"/>
      <c r="B49" s="262"/>
      <c r="C49" s="263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64"/>
      <c r="O49" s="264"/>
      <c r="P49" s="265"/>
      <c r="Q49" s="265"/>
      <c r="R49" s="265"/>
      <c r="S49" s="266"/>
    </row>
    <row r="50" spans="1:19" ht="11.45" hidden="1" customHeight="1" x14ac:dyDescent="0.2">
      <c r="A50" s="191"/>
      <c r="B50" s="191"/>
      <c r="C50" s="192"/>
      <c r="D50" s="193" t="s">
        <v>5</v>
      </c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648" t="s">
        <v>6</v>
      </c>
      <c r="Q50" s="649"/>
      <c r="R50" s="650"/>
      <c r="S50" s="654" t="s">
        <v>207</v>
      </c>
    </row>
    <row r="51" spans="1:19" ht="11.45" hidden="1" customHeight="1" x14ac:dyDescent="0.2">
      <c r="A51" s="195" t="s">
        <v>2</v>
      </c>
      <c r="B51" s="195" t="s">
        <v>3</v>
      </c>
      <c r="C51" s="195" t="s">
        <v>4</v>
      </c>
      <c r="D51" s="193" t="s">
        <v>8</v>
      </c>
      <c r="E51" s="194"/>
      <c r="F51" s="196"/>
      <c r="G51" s="193" t="s">
        <v>9</v>
      </c>
      <c r="H51" s="194"/>
      <c r="I51" s="196"/>
      <c r="J51" s="193" t="s">
        <v>10</v>
      </c>
      <c r="K51" s="194"/>
      <c r="L51" s="196"/>
      <c r="M51" s="193" t="s">
        <v>11</v>
      </c>
      <c r="N51" s="194"/>
      <c r="O51" s="196"/>
      <c r="P51" s="651"/>
      <c r="Q51" s="652"/>
      <c r="R51" s="653"/>
      <c r="S51" s="655"/>
    </row>
    <row r="52" spans="1:19" ht="11.45" hidden="1" customHeight="1" x14ac:dyDescent="0.2">
      <c r="A52" s="197"/>
      <c r="B52" s="198"/>
      <c r="C52" s="199"/>
      <c r="D52" s="200" t="s">
        <v>208</v>
      </c>
      <c r="E52" s="201" t="s">
        <v>209</v>
      </c>
      <c r="F52" s="202" t="s">
        <v>210</v>
      </c>
      <c r="G52" s="200" t="s">
        <v>208</v>
      </c>
      <c r="H52" s="201" t="s">
        <v>209</v>
      </c>
      <c r="I52" s="202" t="s">
        <v>210</v>
      </c>
      <c r="J52" s="200" t="s">
        <v>208</v>
      </c>
      <c r="K52" s="201" t="s">
        <v>209</v>
      </c>
      <c r="L52" s="202" t="s">
        <v>210</v>
      </c>
      <c r="M52" s="200" t="s">
        <v>208</v>
      </c>
      <c r="N52" s="201" t="s">
        <v>209</v>
      </c>
      <c r="O52" s="202" t="s">
        <v>210</v>
      </c>
      <c r="P52" s="200" t="s">
        <v>208</v>
      </c>
      <c r="Q52" s="201" t="s">
        <v>209</v>
      </c>
      <c r="R52" s="202" t="s">
        <v>210</v>
      </c>
      <c r="S52" s="656"/>
    </row>
    <row r="53" spans="1:19" ht="12" hidden="1" customHeight="1" x14ac:dyDescent="0.2">
      <c r="A53" s="203" t="s">
        <v>69</v>
      </c>
      <c r="B53" s="204" t="s">
        <v>70</v>
      </c>
      <c r="C53" s="205"/>
      <c r="D53" s="206">
        <f t="shared" ref="D53:R53" si="10">D54+D65</f>
        <v>0</v>
      </c>
      <c r="E53" s="207">
        <f t="shared" si="10"/>
        <v>0</v>
      </c>
      <c r="F53" s="208">
        <f t="shared" si="10"/>
        <v>0</v>
      </c>
      <c r="G53" s="206">
        <f t="shared" si="10"/>
        <v>0</v>
      </c>
      <c r="H53" s="207">
        <f t="shared" si="10"/>
        <v>0</v>
      </c>
      <c r="I53" s="208">
        <f t="shared" si="10"/>
        <v>0</v>
      </c>
      <c r="J53" s="206">
        <f t="shared" si="10"/>
        <v>1</v>
      </c>
      <c r="K53" s="207">
        <f t="shared" si="10"/>
        <v>101</v>
      </c>
      <c r="L53" s="208">
        <f t="shared" si="10"/>
        <v>21</v>
      </c>
      <c r="M53" s="206">
        <f t="shared" si="10"/>
        <v>0</v>
      </c>
      <c r="N53" s="207">
        <f t="shared" si="10"/>
        <v>0</v>
      </c>
      <c r="O53" s="208">
        <f t="shared" si="10"/>
        <v>0</v>
      </c>
      <c r="P53" s="206">
        <f t="shared" si="10"/>
        <v>1</v>
      </c>
      <c r="Q53" s="207">
        <f t="shared" si="10"/>
        <v>101</v>
      </c>
      <c r="R53" s="208">
        <f t="shared" si="10"/>
        <v>21</v>
      </c>
      <c r="S53" s="267">
        <f>(S54+S65)/1</f>
        <v>3.2429999999999999</v>
      </c>
    </row>
    <row r="54" spans="1:19" s="184" customFormat="1" ht="12" hidden="1" customHeight="1" x14ac:dyDescent="0.2">
      <c r="A54" s="268"/>
      <c r="B54" s="269" t="s">
        <v>250</v>
      </c>
      <c r="C54" s="270"/>
      <c r="D54" s="271">
        <f t="shared" ref="D54:R54" si="11">SUM(D55:D64)</f>
        <v>0</v>
      </c>
      <c r="E54" s="272">
        <f t="shared" si="11"/>
        <v>0</v>
      </c>
      <c r="F54" s="273">
        <f t="shared" si="11"/>
        <v>0</v>
      </c>
      <c r="G54" s="271">
        <f t="shared" si="11"/>
        <v>0</v>
      </c>
      <c r="H54" s="272">
        <f t="shared" si="11"/>
        <v>0</v>
      </c>
      <c r="I54" s="273">
        <f t="shared" si="11"/>
        <v>0</v>
      </c>
      <c r="J54" s="271">
        <f t="shared" si="11"/>
        <v>1</v>
      </c>
      <c r="K54" s="272">
        <f t="shared" si="11"/>
        <v>101</v>
      </c>
      <c r="L54" s="273">
        <f t="shared" si="11"/>
        <v>21</v>
      </c>
      <c r="M54" s="271">
        <f t="shared" si="11"/>
        <v>0</v>
      </c>
      <c r="N54" s="272">
        <f t="shared" si="11"/>
        <v>0</v>
      </c>
      <c r="O54" s="273">
        <f t="shared" si="11"/>
        <v>0</v>
      </c>
      <c r="P54" s="271">
        <f t="shared" si="11"/>
        <v>1</v>
      </c>
      <c r="Q54" s="272">
        <f t="shared" si="11"/>
        <v>101</v>
      </c>
      <c r="R54" s="273">
        <f t="shared" si="11"/>
        <v>21</v>
      </c>
      <c r="S54" s="274">
        <f>SUM(S55:S64)/10</f>
        <v>3.2429999999999999</v>
      </c>
    </row>
    <row r="55" spans="1:19" ht="11.45" hidden="1" customHeight="1" x14ac:dyDescent="0.2">
      <c r="A55" s="275" t="s">
        <v>73</v>
      </c>
      <c r="B55" s="276" t="s">
        <v>251</v>
      </c>
      <c r="C55" s="277" t="s">
        <v>10</v>
      </c>
      <c r="D55" s="224"/>
      <c r="E55" s="225"/>
      <c r="F55" s="226"/>
      <c r="G55" s="224"/>
      <c r="H55" s="225"/>
      <c r="I55" s="226"/>
      <c r="J55" s="224">
        <v>0</v>
      </c>
      <c r="K55" s="225">
        <v>12</v>
      </c>
      <c r="L55" s="226">
        <v>1</v>
      </c>
      <c r="M55" s="224"/>
      <c r="N55" s="225"/>
      <c r="O55" s="226"/>
      <c r="P55" s="227">
        <f t="shared" ref="P55:R64" si="12">D55+G55+J55+M55</f>
        <v>0</v>
      </c>
      <c r="Q55" s="228">
        <f t="shared" si="12"/>
        <v>12</v>
      </c>
      <c r="R55" s="229">
        <f t="shared" si="12"/>
        <v>1</v>
      </c>
      <c r="S55" s="230">
        <v>3.21</v>
      </c>
    </row>
    <row r="56" spans="1:19" ht="11.45" hidden="1" customHeight="1" x14ac:dyDescent="0.2">
      <c r="A56" s="275"/>
      <c r="B56" s="276" t="s">
        <v>252</v>
      </c>
      <c r="C56" s="277" t="s">
        <v>10</v>
      </c>
      <c r="D56" s="224"/>
      <c r="E56" s="225"/>
      <c r="F56" s="226"/>
      <c r="G56" s="224"/>
      <c r="H56" s="225"/>
      <c r="I56" s="226"/>
      <c r="J56" s="224">
        <v>0</v>
      </c>
      <c r="K56" s="225">
        <v>4</v>
      </c>
      <c r="L56" s="226">
        <v>0</v>
      </c>
      <c r="M56" s="224"/>
      <c r="N56" s="225"/>
      <c r="O56" s="226"/>
      <c r="P56" s="227">
        <f>D56+G56+J56+M56</f>
        <v>0</v>
      </c>
      <c r="Q56" s="228">
        <f>E56+H56+K56+N56</f>
        <v>4</v>
      </c>
      <c r="R56" s="229">
        <f>F56+I56+L56+O56</f>
        <v>0</v>
      </c>
      <c r="S56" s="230">
        <v>3.12</v>
      </c>
    </row>
    <row r="57" spans="1:19" ht="11.45" hidden="1" customHeight="1" x14ac:dyDescent="0.2">
      <c r="A57" s="275"/>
      <c r="B57" s="276" t="s">
        <v>253</v>
      </c>
      <c r="C57" s="277" t="s">
        <v>10</v>
      </c>
      <c r="D57" s="224"/>
      <c r="E57" s="225"/>
      <c r="F57" s="226"/>
      <c r="G57" s="224"/>
      <c r="H57" s="225"/>
      <c r="I57" s="226"/>
      <c r="J57" s="224">
        <v>0</v>
      </c>
      <c r="K57" s="225">
        <v>18</v>
      </c>
      <c r="L57" s="226">
        <v>5</v>
      </c>
      <c r="M57" s="224"/>
      <c r="N57" s="225"/>
      <c r="O57" s="226"/>
      <c r="P57" s="227">
        <f t="shared" si="12"/>
        <v>0</v>
      </c>
      <c r="Q57" s="228">
        <f t="shared" si="12"/>
        <v>18</v>
      </c>
      <c r="R57" s="229">
        <f t="shared" si="12"/>
        <v>5</v>
      </c>
      <c r="S57" s="230">
        <v>3.32</v>
      </c>
    </row>
    <row r="58" spans="1:19" ht="11.45" hidden="1" customHeight="1" x14ac:dyDescent="0.2">
      <c r="A58" s="275"/>
      <c r="B58" s="276" t="s">
        <v>254</v>
      </c>
      <c r="C58" s="277" t="s">
        <v>10</v>
      </c>
      <c r="D58" s="224"/>
      <c r="E58" s="225"/>
      <c r="F58" s="226"/>
      <c r="G58" s="224"/>
      <c r="H58" s="225"/>
      <c r="I58" s="226"/>
      <c r="J58" s="224">
        <v>0</v>
      </c>
      <c r="K58" s="225">
        <v>11</v>
      </c>
      <c r="L58" s="226">
        <v>2</v>
      </c>
      <c r="M58" s="224"/>
      <c r="N58" s="225"/>
      <c r="O58" s="226"/>
      <c r="P58" s="227">
        <f>D58+G58+J58+M58</f>
        <v>0</v>
      </c>
      <c r="Q58" s="228">
        <f>E58+H58+K58+N58</f>
        <v>11</v>
      </c>
      <c r="R58" s="229">
        <f>F58+I58+L58+O58</f>
        <v>2</v>
      </c>
      <c r="S58" s="230">
        <v>3.29</v>
      </c>
    </row>
    <row r="59" spans="1:19" ht="11.45" hidden="1" customHeight="1" x14ac:dyDescent="0.2">
      <c r="A59" s="275"/>
      <c r="B59" s="276" t="s">
        <v>255</v>
      </c>
      <c r="C59" s="277" t="s">
        <v>10</v>
      </c>
      <c r="D59" s="224"/>
      <c r="E59" s="225"/>
      <c r="F59" s="226"/>
      <c r="G59" s="224"/>
      <c r="H59" s="225"/>
      <c r="I59" s="226"/>
      <c r="J59" s="224">
        <v>0</v>
      </c>
      <c r="K59" s="225">
        <v>5</v>
      </c>
      <c r="L59" s="226">
        <v>0</v>
      </c>
      <c r="M59" s="224"/>
      <c r="N59" s="225"/>
      <c r="O59" s="226"/>
      <c r="P59" s="227">
        <f t="shared" si="12"/>
        <v>0</v>
      </c>
      <c r="Q59" s="228">
        <f t="shared" si="12"/>
        <v>5</v>
      </c>
      <c r="R59" s="229">
        <f t="shared" si="12"/>
        <v>0</v>
      </c>
      <c r="S59" s="230">
        <v>3.11</v>
      </c>
    </row>
    <row r="60" spans="1:19" ht="11.45" hidden="1" customHeight="1" x14ac:dyDescent="0.2">
      <c r="A60" s="275"/>
      <c r="B60" s="276" t="s">
        <v>256</v>
      </c>
      <c r="C60" s="277" t="s">
        <v>10</v>
      </c>
      <c r="D60" s="224"/>
      <c r="E60" s="225"/>
      <c r="F60" s="226"/>
      <c r="G60" s="224"/>
      <c r="H60" s="225"/>
      <c r="I60" s="226"/>
      <c r="J60" s="224">
        <v>0</v>
      </c>
      <c r="K60" s="225">
        <v>4</v>
      </c>
      <c r="L60" s="226">
        <v>1</v>
      </c>
      <c r="M60" s="224"/>
      <c r="N60" s="225"/>
      <c r="O60" s="226"/>
      <c r="P60" s="227">
        <f t="shared" si="12"/>
        <v>0</v>
      </c>
      <c r="Q60" s="228">
        <f t="shared" si="12"/>
        <v>4</v>
      </c>
      <c r="R60" s="229">
        <f t="shared" si="12"/>
        <v>1</v>
      </c>
      <c r="S60" s="230">
        <v>3.3</v>
      </c>
    </row>
    <row r="61" spans="1:19" ht="11.45" hidden="1" customHeight="1" x14ac:dyDescent="0.2">
      <c r="A61" s="275"/>
      <c r="B61" s="276" t="s">
        <v>257</v>
      </c>
      <c r="C61" s="277" t="s">
        <v>10</v>
      </c>
      <c r="D61" s="224"/>
      <c r="E61" s="225"/>
      <c r="F61" s="226"/>
      <c r="G61" s="224"/>
      <c r="H61" s="225"/>
      <c r="I61" s="226"/>
      <c r="J61" s="224">
        <v>1</v>
      </c>
      <c r="K61" s="225">
        <v>22</v>
      </c>
      <c r="L61" s="226">
        <v>3</v>
      </c>
      <c r="M61" s="224"/>
      <c r="N61" s="225"/>
      <c r="O61" s="226"/>
      <c r="P61" s="227">
        <f t="shared" si="12"/>
        <v>1</v>
      </c>
      <c r="Q61" s="228">
        <f t="shared" si="12"/>
        <v>22</v>
      </c>
      <c r="R61" s="229">
        <f t="shared" si="12"/>
        <v>3</v>
      </c>
      <c r="S61" s="230">
        <v>3.12</v>
      </c>
    </row>
    <row r="62" spans="1:19" ht="11.45" hidden="1" customHeight="1" x14ac:dyDescent="0.2">
      <c r="A62" s="275"/>
      <c r="B62" s="276" t="s">
        <v>258</v>
      </c>
      <c r="C62" s="277" t="s">
        <v>10</v>
      </c>
      <c r="D62" s="224"/>
      <c r="E62" s="225"/>
      <c r="F62" s="226"/>
      <c r="G62" s="224"/>
      <c r="H62" s="225"/>
      <c r="I62" s="226"/>
      <c r="J62" s="224">
        <v>0</v>
      </c>
      <c r="K62" s="225">
        <v>5</v>
      </c>
      <c r="L62" s="226">
        <v>0</v>
      </c>
      <c r="M62" s="224"/>
      <c r="N62" s="225"/>
      <c r="O62" s="226"/>
      <c r="P62" s="227">
        <f t="shared" si="12"/>
        <v>0</v>
      </c>
      <c r="Q62" s="228">
        <f t="shared" si="12"/>
        <v>5</v>
      </c>
      <c r="R62" s="229">
        <f t="shared" si="12"/>
        <v>0</v>
      </c>
      <c r="S62" s="230">
        <v>3.17</v>
      </c>
    </row>
    <row r="63" spans="1:19" ht="11.45" hidden="1" customHeight="1" x14ac:dyDescent="0.2">
      <c r="A63" s="275"/>
      <c r="B63" s="276" t="s">
        <v>259</v>
      </c>
      <c r="C63" s="277" t="s">
        <v>10</v>
      </c>
      <c r="D63" s="224"/>
      <c r="E63" s="225"/>
      <c r="F63" s="226"/>
      <c r="G63" s="224"/>
      <c r="H63" s="225"/>
      <c r="I63" s="226"/>
      <c r="J63" s="224">
        <v>0</v>
      </c>
      <c r="K63" s="225">
        <v>17</v>
      </c>
      <c r="L63" s="226">
        <v>7</v>
      </c>
      <c r="M63" s="224"/>
      <c r="N63" s="225"/>
      <c r="O63" s="226"/>
      <c r="P63" s="227">
        <f t="shared" si="12"/>
        <v>0</v>
      </c>
      <c r="Q63" s="228">
        <f t="shared" si="12"/>
        <v>17</v>
      </c>
      <c r="R63" s="229">
        <f t="shared" si="12"/>
        <v>7</v>
      </c>
      <c r="S63" s="230">
        <v>3.42</v>
      </c>
    </row>
    <row r="64" spans="1:19" ht="11.45" hidden="1" customHeight="1" x14ac:dyDescent="0.2">
      <c r="A64" s="275"/>
      <c r="B64" s="276" t="s">
        <v>260</v>
      </c>
      <c r="C64" s="277" t="s">
        <v>10</v>
      </c>
      <c r="D64" s="224"/>
      <c r="E64" s="225"/>
      <c r="F64" s="226"/>
      <c r="G64" s="224"/>
      <c r="H64" s="225"/>
      <c r="I64" s="226"/>
      <c r="J64" s="224">
        <v>0</v>
      </c>
      <c r="K64" s="225">
        <v>3</v>
      </c>
      <c r="L64" s="226">
        <v>2</v>
      </c>
      <c r="M64" s="224"/>
      <c r="N64" s="225"/>
      <c r="O64" s="226"/>
      <c r="P64" s="227">
        <f t="shared" si="12"/>
        <v>0</v>
      </c>
      <c r="Q64" s="228">
        <f t="shared" si="12"/>
        <v>3</v>
      </c>
      <c r="R64" s="229">
        <f t="shared" si="12"/>
        <v>2</v>
      </c>
      <c r="S64" s="230">
        <v>3.37</v>
      </c>
    </row>
    <row r="65" spans="1:19" s="184" customFormat="1" ht="12" hidden="1" customHeight="1" x14ac:dyDescent="0.2">
      <c r="A65" s="278"/>
      <c r="B65" s="279" t="s">
        <v>261</v>
      </c>
      <c r="C65" s="280"/>
      <c r="D65" s="281">
        <f t="shared" ref="D65:R65" si="13">SUM(D66:D71)</f>
        <v>0</v>
      </c>
      <c r="E65" s="282">
        <f t="shared" si="13"/>
        <v>0</v>
      </c>
      <c r="F65" s="283">
        <f t="shared" si="13"/>
        <v>0</v>
      </c>
      <c r="G65" s="281">
        <f t="shared" si="13"/>
        <v>0</v>
      </c>
      <c r="H65" s="282">
        <f t="shared" si="13"/>
        <v>0</v>
      </c>
      <c r="I65" s="283">
        <f t="shared" si="13"/>
        <v>0</v>
      </c>
      <c r="J65" s="281">
        <f t="shared" si="13"/>
        <v>0</v>
      </c>
      <c r="K65" s="282">
        <f t="shared" si="13"/>
        <v>0</v>
      </c>
      <c r="L65" s="283">
        <f t="shared" si="13"/>
        <v>0</v>
      </c>
      <c r="M65" s="281">
        <f t="shared" si="13"/>
        <v>0</v>
      </c>
      <c r="N65" s="282">
        <f t="shared" si="13"/>
        <v>0</v>
      </c>
      <c r="O65" s="283">
        <f t="shared" si="13"/>
        <v>0</v>
      </c>
      <c r="P65" s="281">
        <f t="shared" si="13"/>
        <v>0</v>
      </c>
      <c r="Q65" s="282">
        <f t="shared" si="13"/>
        <v>0</v>
      </c>
      <c r="R65" s="283">
        <f t="shared" si="13"/>
        <v>0</v>
      </c>
      <c r="S65" s="284">
        <f>SUM(S66:S71)/1</f>
        <v>0</v>
      </c>
    </row>
    <row r="66" spans="1:19" ht="11.45" hidden="1" customHeight="1" x14ac:dyDescent="0.2">
      <c r="A66" s="275" t="s">
        <v>73</v>
      </c>
      <c r="B66" s="276" t="s">
        <v>262</v>
      </c>
      <c r="C66" s="277" t="s">
        <v>10</v>
      </c>
      <c r="D66" s="224"/>
      <c r="E66" s="225"/>
      <c r="F66" s="226"/>
      <c r="G66" s="224"/>
      <c r="H66" s="225"/>
      <c r="I66" s="226"/>
      <c r="J66" s="224"/>
      <c r="K66" s="225"/>
      <c r="L66" s="226"/>
      <c r="M66" s="224"/>
      <c r="N66" s="225"/>
      <c r="O66" s="226"/>
      <c r="P66" s="227">
        <f t="shared" ref="P66:R71" si="14">D66+G66+J66+M66</f>
        <v>0</v>
      </c>
      <c r="Q66" s="228">
        <f t="shared" si="14"/>
        <v>0</v>
      </c>
      <c r="R66" s="229">
        <f t="shared" si="14"/>
        <v>0</v>
      </c>
      <c r="S66" s="230"/>
    </row>
    <row r="67" spans="1:19" s="251" customFormat="1" ht="11.45" hidden="1" customHeight="1" x14ac:dyDescent="0.2">
      <c r="A67" s="275"/>
      <c r="B67" s="276" t="s">
        <v>263</v>
      </c>
      <c r="C67" s="277" t="s">
        <v>10</v>
      </c>
      <c r="D67" s="224"/>
      <c r="E67" s="225"/>
      <c r="F67" s="226"/>
      <c r="G67" s="224"/>
      <c r="H67" s="225"/>
      <c r="I67" s="226"/>
      <c r="J67" s="224"/>
      <c r="K67" s="225"/>
      <c r="L67" s="226"/>
      <c r="M67" s="224"/>
      <c r="N67" s="225"/>
      <c r="O67" s="226"/>
      <c r="P67" s="227">
        <f t="shared" si="14"/>
        <v>0</v>
      </c>
      <c r="Q67" s="228">
        <f t="shared" si="14"/>
        <v>0</v>
      </c>
      <c r="R67" s="229">
        <f t="shared" si="14"/>
        <v>0</v>
      </c>
      <c r="S67" s="230"/>
    </row>
    <row r="68" spans="1:19" ht="11.45" hidden="1" customHeight="1" x14ac:dyDescent="0.2">
      <c r="A68" s="275"/>
      <c r="B68" s="276" t="s">
        <v>264</v>
      </c>
      <c r="C68" s="277" t="s">
        <v>10</v>
      </c>
      <c r="D68" s="224"/>
      <c r="E68" s="225"/>
      <c r="F68" s="226"/>
      <c r="G68" s="224"/>
      <c r="H68" s="225"/>
      <c r="I68" s="226"/>
      <c r="J68" s="224"/>
      <c r="K68" s="225"/>
      <c r="L68" s="226"/>
      <c r="M68" s="224"/>
      <c r="N68" s="225"/>
      <c r="O68" s="226"/>
      <c r="P68" s="227">
        <f t="shared" si="14"/>
        <v>0</v>
      </c>
      <c r="Q68" s="228">
        <f t="shared" si="14"/>
        <v>0</v>
      </c>
      <c r="R68" s="229">
        <f t="shared" si="14"/>
        <v>0</v>
      </c>
      <c r="S68" s="230"/>
    </row>
    <row r="69" spans="1:19" ht="11.45" hidden="1" customHeight="1" x14ac:dyDescent="0.2">
      <c r="A69" s="275"/>
      <c r="B69" s="276" t="s">
        <v>265</v>
      </c>
      <c r="C69" s="277" t="s">
        <v>10</v>
      </c>
      <c r="D69" s="224"/>
      <c r="E69" s="225"/>
      <c r="F69" s="226"/>
      <c r="G69" s="224"/>
      <c r="H69" s="225"/>
      <c r="I69" s="226"/>
      <c r="J69" s="224"/>
      <c r="K69" s="225"/>
      <c r="L69" s="226"/>
      <c r="M69" s="224"/>
      <c r="N69" s="225"/>
      <c r="O69" s="226"/>
      <c r="P69" s="227">
        <f t="shared" si="14"/>
        <v>0</v>
      </c>
      <c r="Q69" s="228">
        <f t="shared" si="14"/>
        <v>0</v>
      </c>
      <c r="R69" s="229">
        <f t="shared" si="14"/>
        <v>0</v>
      </c>
      <c r="S69" s="230"/>
    </row>
    <row r="70" spans="1:19" ht="11.45" hidden="1" customHeight="1" x14ac:dyDescent="0.2">
      <c r="A70" s="275"/>
      <c r="B70" s="276" t="s">
        <v>266</v>
      </c>
      <c r="C70" s="277" t="s">
        <v>10</v>
      </c>
      <c r="D70" s="224"/>
      <c r="E70" s="225"/>
      <c r="F70" s="226"/>
      <c r="G70" s="224"/>
      <c r="H70" s="225"/>
      <c r="I70" s="226"/>
      <c r="J70" s="224"/>
      <c r="K70" s="225"/>
      <c r="L70" s="226"/>
      <c r="M70" s="224"/>
      <c r="N70" s="225"/>
      <c r="O70" s="226"/>
      <c r="P70" s="227">
        <f t="shared" si="14"/>
        <v>0</v>
      </c>
      <c r="Q70" s="228">
        <f t="shared" si="14"/>
        <v>0</v>
      </c>
      <c r="R70" s="229">
        <f t="shared" si="14"/>
        <v>0</v>
      </c>
      <c r="S70" s="230"/>
    </row>
    <row r="71" spans="1:19" ht="11.45" hidden="1" customHeight="1" x14ac:dyDescent="0.2">
      <c r="A71" s="275"/>
      <c r="B71" s="276" t="s">
        <v>267</v>
      </c>
      <c r="C71" s="277" t="s">
        <v>10</v>
      </c>
      <c r="D71" s="224"/>
      <c r="E71" s="225"/>
      <c r="F71" s="226"/>
      <c r="G71" s="224"/>
      <c r="H71" s="225"/>
      <c r="I71" s="226"/>
      <c r="J71" s="224"/>
      <c r="K71" s="225"/>
      <c r="L71" s="226"/>
      <c r="M71" s="224"/>
      <c r="N71" s="225"/>
      <c r="O71" s="226"/>
      <c r="P71" s="227">
        <f t="shared" si="14"/>
        <v>0</v>
      </c>
      <c r="Q71" s="228">
        <f t="shared" si="14"/>
        <v>0</v>
      </c>
      <c r="R71" s="229">
        <f t="shared" si="14"/>
        <v>0</v>
      </c>
      <c r="S71" s="230"/>
    </row>
    <row r="72" spans="1:19" ht="12" hidden="1" customHeight="1" x14ac:dyDescent="0.2">
      <c r="A72" s="203" t="s">
        <v>95</v>
      </c>
      <c r="B72" s="204" t="s">
        <v>96</v>
      </c>
      <c r="C72" s="205"/>
      <c r="D72" s="206">
        <f t="shared" ref="D72:R72" si="15">D73+D89</f>
        <v>0</v>
      </c>
      <c r="E72" s="207">
        <f t="shared" si="15"/>
        <v>0</v>
      </c>
      <c r="F72" s="208">
        <f t="shared" si="15"/>
        <v>0</v>
      </c>
      <c r="G72" s="206">
        <f t="shared" si="15"/>
        <v>0</v>
      </c>
      <c r="H72" s="207">
        <f t="shared" si="15"/>
        <v>0</v>
      </c>
      <c r="I72" s="208">
        <f t="shared" si="15"/>
        <v>0</v>
      </c>
      <c r="J72" s="206">
        <f t="shared" si="15"/>
        <v>0</v>
      </c>
      <c r="K72" s="207">
        <f t="shared" si="15"/>
        <v>48</v>
      </c>
      <c r="L72" s="208">
        <f t="shared" si="15"/>
        <v>19</v>
      </c>
      <c r="M72" s="206">
        <f t="shared" si="15"/>
        <v>0</v>
      </c>
      <c r="N72" s="207">
        <f t="shared" si="15"/>
        <v>21</v>
      </c>
      <c r="O72" s="208">
        <f t="shared" si="15"/>
        <v>3</v>
      </c>
      <c r="P72" s="206">
        <f t="shared" si="15"/>
        <v>0</v>
      </c>
      <c r="Q72" s="207">
        <f t="shared" si="15"/>
        <v>69</v>
      </c>
      <c r="R72" s="208">
        <f t="shared" si="15"/>
        <v>22</v>
      </c>
      <c r="S72" s="267">
        <f>(S73+S89)/2</f>
        <v>3.3537499999999998</v>
      </c>
    </row>
    <row r="73" spans="1:19" s="184" customFormat="1" ht="12" hidden="1" customHeight="1" x14ac:dyDescent="0.2">
      <c r="A73" s="268"/>
      <c r="B73" s="285" t="s">
        <v>268</v>
      </c>
      <c r="C73" s="286"/>
      <c r="D73" s="271">
        <f t="shared" ref="D73:R73" si="16">SUM(D74:D88)</f>
        <v>0</v>
      </c>
      <c r="E73" s="272">
        <f t="shared" si="16"/>
        <v>0</v>
      </c>
      <c r="F73" s="273">
        <f t="shared" si="16"/>
        <v>0</v>
      </c>
      <c r="G73" s="271">
        <f t="shared" si="16"/>
        <v>0</v>
      </c>
      <c r="H73" s="272">
        <f t="shared" si="16"/>
        <v>0</v>
      </c>
      <c r="I73" s="273">
        <f t="shared" si="16"/>
        <v>0</v>
      </c>
      <c r="J73" s="271">
        <f t="shared" si="16"/>
        <v>0</v>
      </c>
      <c r="K73" s="272">
        <f t="shared" si="16"/>
        <v>44</v>
      </c>
      <c r="L73" s="273">
        <f t="shared" si="16"/>
        <v>16</v>
      </c>
      <c r="M73" s="271">
        <f t="shared" si="16"/>
        <v>0</v>
      </c>
      <c r="N73" s="272">
        <f t="shared" si="16"/>
        <v>21</v>
      </c>
      <c r="O73" s="273">
        <f t="shared" si="16"/>
        <v>3</v>
      </c>
      <c r="P73" s="271">
        <f t="shared" si="16"/>
        <v>0</v>
      </c>
      <c r="Q73" s="272">
        <f t="shared" si="16"/>
        <v>65</v>
      </c>
      <c r="R73" s="273">
        <f t="shared" si="16"/>
        <v>19</v>
      </c>
      <c r="S73" s="274">
        <f>SUM(S74:S88)/12</f>
        <v>3.2699999999999996</v>
      </c>
    </row>
    <row r="74" spans="1:19" ht="11.45" hidden="1" customHeight="1" x14ac:dyDescent="0.2">
      <c r="A74" s="275"/>
      <c r="B74" s="287" t="s">
        <v>269</v>
      </c>
      <c r="C74" s="223" t="s">
        <v>10</v>
      </c>
      <c r="D74" s="224"/>
      <c r="E74" s="225"/>
      <c r="F74" s="226"/>
      <c r="G74" s="224"/>
      <c r="H74" s="225"/>
      <c r="I74" s="226"/>
      <c r="J74" s="224">
        <v>0</v>
      </c>
      <c r="K74" s="225">
        <v>8</v>
      </c>
      <c r="L74" s="226">
        <v>7</v>
      </c>
      <c r="M74" s="224"/>
      <c r="N74" s="225"/>
      <c r="O74" s="226"/>
      <c r="P74" s="227">
        <f t="shared" ref="P74:R88" si="17">D74+G74+J74+M74</f>
        <v>0</v>
      </c>
      <c r="Q74" s="228">
        <f t="shared" si="17"/>
        <v>8</v>
      </c>
      <c r="R74" s="229">
        <f t="shared" si="17"/>
        <v>7</v>
      </c>
      <c r="S74" s="230">
        <v>3.42</v>
      </c>
    </row>
    <row r="75" spans="1:19" ht="11.45" hidden="1" customHeight="1" x14ac:dyDescent="0.2">
      <c r="A75" s="275"/>
      <c r="B75" s="287" t="s">
        <v>270</v>
      </c>
      <c r="C75" s="223" t="s">
        <v>11</v>
      </c>
      <c r="D75" s="224"/>
      <c r="E75" s="225"/>
      <c r="F75" s="226"/>
      <c r="G75" s="224"/>
      <c r="H75" s="225"/>
      <c r="I75" s="226"/>
      <c r="J75" s="224"/>
      <c r="K75" s="225"/>
      <c r="L75" s="226"/>
      <c r="M75" s="224">
        <v>0</v>
      </c>
      <c r="N75" s="225">
        <v>6</v>
      </c>
      <c r="O75" s="226">
        <v>0</v>
      </c>
      <c r="P75" s="227">
        <f t="shared" si="17"/>
        <v>0</v>
      </c>
      <c r="Q75" s="228">
        <f t="shared" si="17"/>
        <v>6</v>
      </c>
      <c r="R75" s="229">
        <f t="shared" si="17"/>
        <v>0</v>
      </c>
      <c r="S75" s="230">
        <v>3.28</v>
      </c>
    </row>
    <row r="76" spans="1:19" ht="11.45" hidden="1" customHeight="1" x14ac:dyDescent="0.2">
      <c r="A76" s="275"/>
      <c r="B76" s="287" t="s">
        <v>271</v>
      </c>
      <c r="C76" s="223" t="s">
        <v>10</v>
      </c>
      <c r="D76" s="224"/>
      <c r="E76" s="225"/>
      <c r="F76" s="226"/>
      <c r="G76" s="224"/>
      <c r="H76" s="225"/>
      <c r="I76" s="226"/>
      <c r="J76" s="224">
        <v>0</v>
      </c>
      <c r="K76" s="225">
        <v>3</v>
      </c>
      <c r="L76" s="226">
        <v>0</v>
      </c>
      <c r="M76" s="224"/>
      <c r="N76" s="225"/>
      <c r="O76" s="226"/>
      <c r="P76" s="227">
        <f t="shared" si="17"/>
        <v>0</v>
      </c>
      <c r="Q76" s="228">
        <f t="shared" si="17"/>
        <v>3</v>
      </c>
      <c r="R76" s="229">
        <f t="shared" si="17"/>
        <v>0</v>
      </c>
      <c r="S76" s="230">
        <v>3.03</v>
      </c>
    </row>
    <row r="77" spans="1:19" ht="11.45" hidden="1" customHeight="1" x14ac:dyDescent="0.2">
      <c r="A77" s="275"/>
      <c r="B77" s="287" t="s">
        <v>272</v>
      </c>
      <c r="C77" s="223" t="s">
        <v>11</v>
      </c>
      <c r="D77" s="224"/>
      <c r="E77" s="225"/>
      <c r="F77" s="226"/>
      <c r="G77" s="224"/>
      <c r="H77" s="225"/>
      <c r="I77" s="226"/>
      <c r="J77" s="224"/>
      <c r="K77" s="225"/>
      <c r="L77" s="226"/>
      <c r="M77" s="224">
        <v>0</v>
      </c>
      <c r="N77" s="225">
        <v>3</v>
      </c>
      <c r="O77" s="226">
        <v>0</v>
      </c>
      <c r="P77" s="227">
        <f t="shared" si="17"/>
        <v>0</v>
      </c>
      <c r="Q77" s="228">
        <f t="shared" si="17"/>
        <v>3</v>
      </c>
      <c r="R77" s="229">
        <f t="shared" si="17"/>
        <v>0</v>
      </c>
      <c r="S77" s="230">
        <v>3.17</v>
      </c>
    </row>
    <row r="78" spans="1:19" ht="11.45" hidden="1" customHeight="1" x14ac:dyDescent="0.2">
      <c r="A78" s="275"/>
      <c r="B78" s="287" t="s">
        <v>273</v>
      </c>
      <c r="C78" s="223" t="s">
        <v>10</v>
      </c>
      <c r="D78" s="224"/>
      <c r="E78" s="225"/>
      <c r="F78" s="226"/>
      <c r="G78" s="224"/>
      <c r="H78" s="225"/>
      <c r="I78" s="226"/>
      <c r="J78" s="224">
        <v>0</v>
      </c>
      <c r="K78" s="225">
        <v>3</v>
      </c>
      <c r="L78" s="226">
        <v>1</v>
      </c>
      <c r="M78" s="224"/>
      <c r="N78" s="225"/>
      <c r="O78" s="226"/>
      <c r="P78" s="227">
        <f t="shared" si="17"/>
        <v>0</v>
      </c>
      <c r="Q78" s="228">
        <f t="shared" si="17"/>
        <v>3</v>
      </c>
      <c r="R78" s="229">
        <f t="shared" si="17"/>
        <v>1</v>
      </c>
      <c r="S78" s="230">
        <v>3.21</v>
      </c>
    </row>
    <row r="79" spans="1:19" ht="11.45" hidden="1" customHeight="1" x14ac:dyDescent="0.2">
      <c r="A79" s="275"/>
      <c r="B79" s="287" t="s">
        <v>274</v>
      </c>
      <c r="C79" s="223" t="s">
        <v>11</v>
      </c>
      <c r="D79" s="224"/>
      <c r="E79" s="225"/>
      <c r="F79" s="226"/>
      <c r="G79" s="224"/>
      <c r="H79" s="225"/>
      <c r="I79" s="226"/>
      <c r="J79" s="224"/>
      <c r="K79" s="225"/>
      <c r="L79" s="226"/>
      <c r="M79" s="224"/>
      <c r="N79" s="225"/>
      <c r="O79" s="226"/>
      <c r="P79" s="227">
        <f t="shared" si="17"/>
        <v>0</v>
      </c>
      <c r="Q79" s="228">
        <f t="shared" si="17"/>
        <v>0</v>
      </c>
      <c r="R79" s="229">
        <f t="shared" si="17"/>
        <v>0</v>
      </c>
      <c r="S79" s="230"/>
    </row>
    <row r="80" spans="1:19" ht="11.45" hidden="1" customHeight="1" x14ac:dyDescent="0.2">
      <c r="A80" s="275" t="s">
        <v>73</v>
      </c>
      <c r="B80" s="287" t="s">
        <v>275</v>
      </c>
      <c r="C80" s="223" t="s">
        <v>10</v>
      </c>
      <c r="D80" s="224"/>
      <c r="E80" s="225"/>
      <c r="F80" s="226"/>
      <c r="G80" s="224"/>
      <c r="H80" s="225"/>
      <c r="I80" s="226"/>
      <c r="J80" s="224">
        <v>0</v>
      </c>
      <c r="K80" s="225">
        <v>5</v>
      </c>
      <c r="L80" s="226">
        <v>0</v>
      </c>
      <c r="M80" s="224"/>
      <c r="N80" s="225"/>
      <c r="O80" s="226"/>
      <c r="P80" s="227">
        <f t="shared" si="17"/>
        <v>0</v>
      </c>
      <c r="Q80" s="228">
        <f t="shared" si="17"/>
        <v>5</v>
      </c>
      <c r="R80" s="229">
        <f t="shared" si="17"/>
        <v>0</v>
      </c>
      <c r="S80" s="230">
        <v>3.21</v>
      </c>
    </row>
    <row r="81" spans="1:19" s="251" customFormat="1" ht="11.45" hidden="1" customHeight="1" x14ac:dyDescent="0.2">
      <c r="A81" s="275"/>
      <c r="B81" s="287" t="s">
        <v>276</v>
      </c>
      <c r="C81" s="223" t="s">
        <v>11</v>
      </c>
      <c r="D81" s="224"/>
      <c r="E81" s="225"/>
      <c r="F81" s="226"/>
      <c r="G81" s="224"/>
      <c r="H81" s="225"/>
      <c r="I81" s="226"/>
      <c r="J81" s="224"/>
      <c r="K81" s="225"/>
      <c r="L81" s="226"/>
      <c r="M81" s="224">
        <v>0</v>
      </c>
      <c r="N81" s="225">
        <v>6</v>
      </c>
      <c r="O81" s="226">
        <v>0</v>
      </c>
      <c r="P81" s="227">
        <f t="shared" si="17"/>
        <v>0</v>
      </c>
      <c r="Q81" s="228">
        <f t="shared" si="17"/>
        <v>6</v>
      </c>
      <c r="R81" s="229">
        <f t="shared" si="17"/>
        <v>0</v>
      </c>
      <c r="S81" s="230">
        <v>3.16</v>
      </c>
    </row>
    <row r="82" spans="1:19" ht="11.45" hidden="1" customHeight="1" x14ac:dyDescent="0.2">
      <c r="A82" s="275"/>
      <c r="B82" s="287" t="s">
        <v>277</v>
      </c>
      <c r="C82" s="223" t="s">
        <v>10</v>
      </c>
      <c r="D82" s="224"/>
      <c r="E82" s="225"/>
      <c r="F82" s="226"/>
      <c r="G82" s="224"/>
      <c r="H82" s="225"/>
      <c r="I82" s="226"/>
      <c r="J82" s="224">
        <v>0</v>
      </c>
      <c r="K82" s="225">
        <v>3</v>
      </c>
      <c r="L82" s="226">
        <v>1</v>
      </c>
      <c r="M82" s="224"/>
      <c r="N82" s="225"/>
      <c r="O82" s="226"/>
      <c r="P82" s="227">
        <f t="shared" si="17"/>
        <v>0</v>
      </c>
      <c r="Q82" s="228">
        <f t="shared" si="17"/>
        <v>3</v>
      </c>
      <c r="R82" s="229">
        <f t="shared" si="17"/>
        <v>1</v>
      </c>
      <c r="S82" s="230">
        <v>3.4</v>
      </c>
    </row>
    <row r="83" spans="1:19" s="251" customFormat="1" ht="11.45" hidden="1" customHeight="1" x14ac:dyDescent="0.2">
      <c r="A83" s="275"/>
      <c r="B83" s="287" t="s">
        <v>278</v>
      </c>
      <c r="C83" s="223" t="s">
        <v>11</v>
      </c>
      <c r="D83" s="224"/>
      <c r="E83" s="225"/>
      <c r="F83" s="226"/>
      <c r="G83" s="224"/>
      <c r="H83" s="225"/>
      <c r="I83" s="226"/>
      <c r="J83" s="224"/>
      <c r="K83" s="225"/>
      <c r="L83" s="226"/>
      <c r="M83" s="224">
        <v>0</v>
      </c>
      <c r="N83" s="225">
        <v>3</v>
      </c>
      <c r="O83" s="226">
        <v>3</v>
      </c>
      <c r="P83" s="227">
        <f t="shared" si="17"/>
        <v>0</v>
      </c>
      <c r="Q83" s="228">
        <f t="shared" si="17"/>
        <v>3</v>
      </c>
      <c r="R83" s="229">
        <f t="shared" si="17"/>
        <v>3</v>
      </c>
      <c r="S83" s="230">
        <v>3.41</v>
      </c>
    </row>
    <row r="84" spans="1:19" ht="11.45" hidden="1" customHeight="1" x14ac:dyDescent="0.2">
      <c r="A84" s="275"/>
      <c r="B84" s="287" t="s">
        <v>279</v>
      </c>
      <c r="C84" s="223" t="s">
        <v>10</v>
      </c>
      <c r="D84" s="224"/>
      <c r="E84" s="225"/>
      <c r="F84" s="226"/>
      <c r="G84" s="224"/>
      <c r="H84" s="225"/>
      <c r="I84" s="226"/>
      <c r="J84" s="224">
        <v>0</v>
      </c>
      <c r="K84" s="225">
        <v>6</v>
      </c>
      <c r="L84" s="226">
        <v>1</v>
      </c>
      <c r="M84" s="224"/>
      <c r="N84" s="225"/>
      <c r="O84" s="226"/>
      <c r="P84" s="227">
        <f>D84+G84+J84+M84</f>
        <v>0</v>
      </c>
      <c r="Q84" s="228">
        <f>E84+H84+K84+N84</f>
        <v>6</v>
      </c>
      <c r="R84" s="229">
        <f>F84+I84+L84+O84</f>
        <v>1</v>
      </c>
      <c r="S84" s="230">
        <v>3.34</v>
      </c>
    </row>
    <row r="85" spans="1:19" ht="11.45" hidden="1" customHeight="1" x14ac:dyDescent="0.2">
      <c r="A85" s="275"/>
      <c r="B85" s="287" t="s">
        <v>280</v>
      </c>
      <c r="C85" s="223" t="s">
        <v>11</v>
      </c>
      <c r="D85" s="224"/>
      <c r="E85" s="225"/>
      <c r="F85" s="226"/>
      <c r="G85" s="224"/>
      <c r="H85" s="225"/>
      <c r="I85" s="226"/>
      <c r="J85" s="224"/>
      <c r="K85" s="225"/>
      <c r="L85" s="226"/>
      <c r="M85" s="224">
        <v>0</v>
      </c>
      <c r="N85" s="225">
        <v>3</v>
      </c>
      <c r="O85" s="226">
        <v>0</v>
      </c>
      <c r="P85" s="227">
        <f t="shared" si="17"/>
        <v>0</v>
      </c>
      <c r="Q85" s="228">
        <f t="shared" si="17"/>
        <v>3</v>
      </c>
      <c r="R85" s="229">
        <f t="shared" si="17"/>
        <v>0</v>
      </c>
      <c r="S85" s="230">
        <v>3.2</v>
      </c>
    </row>
    <row r="86" spans="1:19" ht="11.45" hidden="1" customHeight="1" x14ac:dyDescent="0.2">
      <c r="A86" s="275"/>
      <c r="B86" s="287" t="s">
        <v>281</v>
      </c>
      <c r="C86" s="223" t="s">
        <v>11</v>
      </c>
      <c r="D86" s="224"/>
      <c r="E86" s="225"/>
      <c r="F86" s="226"/>
      <c r="G86" s="224"/>
      <c r="H86" s="225"/>
      <c r="I86" s="226"/>
      <c r="J86" s="224"/>
      <c r="K86" s="225"/>
      <c r="L86" s="226"/>
      <c r="M86" s="224"/>
      <c r="N86" s="225"/>
      <c r="O86" s="226"/>
      <c r="P86" s="227">
        <f t="shared" si="17"/>
        <v>0</v>
      </c>
      <c r="Q86" s="228">
        <f t="shared" si="17"/>
        <v>0</v>
      </c>
      <c r="R86" s="229">
        <f t="shared" si="17"/>
        <v>0</v>
      </c>
      <c r="S86" s="230"/>
    </row>
    <row r="87" spans="1:19" ht="11.45" hidden="1" customHeight="1" x14ac:dyDescent="0.2">
      <c r="A87" s="275"/>
      <c r="B87" s="287" t="s">
        <v>282</v>
      </c>
      <c r="C87" s="223" t="s">
        <v>10</v>
      </c>
      <c r="D87" s="224"/>
      <c r="E87" s="225"/>
      <c r="F87" s="226"/>
      <c r="G87" s="224"/>
      <c r="H87" s="225"/>
      <c r="I87" s="226"/>
      <c r="J87" s="224">
        <v>0</v>
      </c>
      <c r="K87" s="225">
        <v>16</v>
      </c>
      <c r="L87" s="226">
        <v>6</v>
      </c>
      <c r="M87" s="224"/>
      <c r="N87" s="225"/>
      <c r="O87" s="226"/>
      <c r="P87" s="227">
        <f t="shared" si="17"/>
        <v>0</v>
      </c>
      <c r="Q87" s="228">
        <f t="shared" si="17"/>
        <v>16</v>
      </c>
      <c r="R87" s="229">
        <f t="shared" si="17"/>
        <v>6</v>
      </c>
      <c r="S87" s="230">
        <v>3.41</v>
      </c>
    </row>
    <row r="88" spans="1:19" ht="11.45" hidden="1" customHeight="1" x14ac:dyDescent="0.2">
      <c r="A88" s="275"/>
      <c r="B88" s="287" t="s">
        <v>283</v>
      </c>
      <c r="C88" s="223" t="s">
        <v>10</v>
      </c>
      <c r="D88" s="224"/>
      <c r="E88" s="225"/>
      <c r="F88" s="226"/>
      <c r="G88" s="224"/>
      <c r="H88" s="225"/>
      <c r="I88" s="226"/>
      <c r="J88" s="224"/>
      <c r="K88" s="225"/>
      <c r="L88" s="226"/>
      <c r="M88" s="224"/>
      <c r="N88" s="225"/>
      <c r="O88" s="226"/>
      <c r="P88" s="227">
        <f t="shared" si="17"/>
        <v>0</v>
      </c>
      <c r="Q88" s="228">
        <f t="shared" si="17"/>
        <v>0</v>
      </c>
      <c r="R88" s="229">
        <f t="shared" si="17"/>
        <v>0</v>
      </c>
      <c r="S88" s="230"/>
    </row>
    <row r="89" spans="1:19" s="184" customFormat="1" ht="12" hidden="1" customHeight="1" x14ac:dyDescent="0.2">
      <c r="A89" s="278"/>
      <c r="B89" s="279" t="s">
        <v>261</v>
      </c>
      <c r="C89" s="280"/>
      <c r="D89" s="281">
        <f>SUM(D90:D96)</f>
        <v>0</v>
      </c>
      <c r="E89" s="282">
        <f>SUM(E90:E96)</f>
        <v>0</v>
      </c>
      <c r="F89" s="283">
        <f>SUM(F90:F96)</f>
        <v>0</v>
      </c>
      <c r="G89" s="281">
        <f t="shared" ref="G89:O89" si="18">SUM(G90:G96)</f>
        <v>0</v>
      </c>
      <c r="H89" s="282">
        <f t="shared" si="18"/>
        <v>0</v>
      </c>
      <c r="I89" s="283">
        <f t="shared" si="18"/>
        <v>0</v>
      </c>
      <c r="J89" s="281">
        <f t="shared" si="18"/>
        <v>0</v>
      </c>
      <c r="K89" s="282">
        <f t="shared" si="18"/>
        <v>4</v>
      </c>
      <c r="L89" s="283">
        <f t="shared" si="18"/>
        <v>3</v>
      </c>
      <c r="M89" s="281">
        <f t="shared" si="18"/>
        <v>0</v>
      </c>
      <c r="N89" s="282">
        <f t="shared" si="18"/>
        <v>0</v>
      </c>
      <c r="O89" s="283">
        <f t="shared" si="18"/>
        <v>0</v>
      </c>
      <c r="P89" s="281">
        <f>SUM(P90:P96)</f>
        <v>0</v>
      </c>
      <c r="Q89" s="282">
        <f>SUM(Q90:Q96)</f>
        <v>4</v>
      </c>
      <c r="R89" s="283">
        <f>SUM(R90:R96)</f>
        <v>3</v>
      </c>
      <c r="S89" s="284">
        <f>SUM(S90:S96)/4</f>
        <v>3.4375</v>
      </c>
    </row>
    <row r="90" spans="1:19" ht="11.45" hidden="1" customHeight="1" x14ac:dyDescent="0.2">
      <c r="A90" s="275"/>
      <c r="B90" s="276" t="s">
        <v>284</v>
      </c>
      <c r="C90" s="277" t="s">
        <v>10</v>
      </c>
      <c r="D90" s="224"/>
      <c r="E90" s="225"/>
      <c r="F90" s="226"/>
      <c r="G90" s="224"/>
      <c r="H90" s="225"/>
      <c r="I90" s="226"/>
      <c r="J90" s="224">
        <v>0</v>
      </c>
      <c r="K90" s="225">
        <v>2</v>
      </c>
      <c r="L90" s="226">
        <v>1</v>
      </c>
      <c r="M90" s="224"/>
      <c r="N90" s="225"/>
      <c r="O90" s="226"/>
      <c r="P90" s="227">
        <f t="shared" ref="P90:R96" si="19">D90+G90+J90+M90</f>
        <v>0</v>
      </c>
      <c r="Q90" s="228">
        <f t="shared" si="19"/>
        <v>2</v>
      </c>
      <c r="R90" s="229">
        <f t="shared" si="19"/>
        <v>1</v>
      </c>
      <c r="S90" s="230">
        <v>3.35</v>
      </c>
    </row>
    <row r="91" spans="1:19" ht="11.45" hidden="1" customHeight="1" x14ac:dyDescent="0.2">
      <c r="A91" s="288"/>
      <c r="B91" s="276" t="s">
        <v>285</v>
      </c>
      <c r="C91" s="289" t="s">
        <v>10</v>
      </c>
      <c r="D91" s="290"/>
      <c r="E91" s="291"/>
      <c r="F91" s="292"/>
      <c r="G91" s="290"/>
      <c r="H91" s="291"/>
      <c r="I91" s="292"/>
      <c r="J91" s="290"/>
      <c r="K91" s="291"/>
      <c r="L91" s="292"/>
      <c r="M91" s="290"/>
      <c r="N91" s="291"/>
      <c r="O91" s="292"/>
      <c r="P91" s="227">
        <f t="shared" si="19"/>
        <v>0</v>
      </c>
      <c r="Q91" s="228">
        <f t="shared" si="19"/>
        <v>0</v>
      </c>
      <c r="R91" s="229">
        <f t="shared" si="19"/>
        <v>0</v>
      </c>
      <c r="S91" s="293"/>
    </row>
    <row r="92" spans="1:19" ht="11.45" hidden="1" customHeight="1" x14ac:dyDescent="0.2">
      <c r="A92" s="288"/>
      <c r="B92" s="276" t="s">
        <v>286</v>
      </c>
      <c r="C92" s="289" t="s">
        <v>10</v>
      </c>
      <c r="D92" s="290"/>
      <c r="E92" s="291"/>
      <c r="F92" s="292"/>
      <c r="G92" s="290"/>
      <c r="H92" s="291"/>
      <c r="I92" s="292"/>
      <c r="J92" s="290">
        <v>0</v>
      </c>
      <c r="K92" s="291">
        <v>1</v>
      </c>
      <c r="L92" s="292">
        <v>0</v>
      </c>
      <c r="M92" s="290"/>
      <c r="N92" s="291"/>
      <c r="O92" s="292"/>
      <c r="P92" s="227">
        <f t="shared" si="19"/>
        <v>0</v>
      </c>
      <c r="Q92" s="228">
        <f t="shared" si="19"/>
        <v>1</v>
      </c>
      <c r="R92" s="229">
        <f t="shared" si="19"/>
        <v>0</v>
      </c>
      <c r="S92" s="293">
        <v>3.3</v>
      </c>
    </row>
    <row r="93" spans="1:19" ht="11.45" hidden="1" customHeight="1" x14ac:dyDescent="0.2">
      <c r="A93" s="288"/>
      <c r="B93" s="276" t="s">
        <v>287</v>
      </c>
      <c r="C93" s="289" t="s">
        <v>10</v>
      </c>
      <c r="D93" s="290"/>
      <c r="E93" s="291"/>
      <c r="F93" s="292"/>
      <c r="G93" s="290"/>
      <c r="H93" s="291"/>
      <c r="I93" s="292"/>
      <c r="J93" s="290">
        <v>0</v>
      </c>
      <c r="K93" s="291">
        <v>1</v>
      </c>
      <c r="L93" s="292">
        <v>1</v>
      </c>
      <c r="M93" s="290"/>
      <c r="N93" s="291"/>
      <c r="O93" s="292"/>
      <c r="P93" s="227">
        <f t="shared" si="19"/>
        <v>0</v>
      </c>
      <c r="Q93" s="228">
        <f t="shared" si="19"/>
        <v>1</v>
      </c>
      <c r="R93" s="229">
        <f t="shared" si="19"/>
        <v>1</v>
      </c>
      <c r="S93" s="293">
        <v>3.5</v>
      </c>
    </row>
    <row r="94" spans="1:19" ht="11.45" hidden="1" customHeight="1" x14ac:dyDescent="0.2">
      <c r="A94" s="288"/>
      <c r="B94" s="276" t="s">
        <v>288</v>
      </c>
      <c r="C94" s="289" t="s">
        <v>10</v>
      </c>
      <c r="D94" s="290"/>
      <c r="E94" s="291"/>
      <c r="F94" s="292"/>
      <c r="G94" s="290"/>
      <c r="H94" s="291"/>
      <c r="I94" s="292"/>
      <c r="J94" s="290">
        <v>0</v>
      </c>
      <c r="K94" s="291">
        <v>0</v>
      </c>
      <c r="L94" s="292">
        <v>1</v>
      </c>
      <c r="M94" s="290"/>
      <c r="N94" s="291"/>
      <c r="O94" s="292"/>
      <c r="P94" s="227">
        <f>D94+G94+J94+M94</f>
        <v>0</v>
      </c>
      <c r="Q94" s="228">
        <f>E94+H94+K94+N94</f>
        <v>0</v>
      </c>
      <c r="R94" s="229">
        <f>F94+I94+L94+O94</f>
        <v>1</v>
      </c>
      <c r="S94" s="293">
        <v>3.6</v>
      </c>
    </row>
    <row r="95" spans="1:19" ht="11.45" hidden="1" customHeight="1" x14ac:dyDescent="0.2">
      <c r="A95" s="288"/>
      <c r="B95" s="276" t="s">
        <v>289</v>
      </c>
      <c r="C95" s="289" t="s">
        <v>10</v>
      </c>
      <c r="D95" s="290"/>
      <c r="E95" s="291"/>
      <c r="F95" s="292"/>
      <c r="G95" s="290"/>
      <c r="H95" s="291"/>
      <c r="I95" s="292"/>
      <c r="J95" s="290"/>
      <c r="K95" s="291"/>
      <c r="L95" s="292"/>
      <c r="M95" s="290"/>
      <c r="N95" s="291"/>
      <c r="O95" s="292"/>
      <c r="P95" s="227">
        <f t="shared" si="19"/>
        <v>0</v>
      </c>
      <c r="Q95" s="228">
        <f t="shared" si="19"/>
        <v>0</v>
      </c>
      <c r="R95" s="229">
        <f t="shared" si="19"/>
        <v>0</v>
      </c>
      <c r="S95" s="293"/>
    </row>
    <row r="96" spans="1:19" s="220" customFormat="1" ht="11.45" hidden="1" customHeight="1" x14ac:dyDescent="0.2">
      <c r="A96" s="294"/>
      <c r="B96" s="295" t="s">
        <v>290</v>
      </c>
      <c r="C96" s="277" t="s">
        <v>10</v>
      </c>
      <c r="D96" s="224"/>
      <c r="E96" s="225"/>
      <c r="F96" s="226"/>
      <c r="G96" s="224"/>
      <c r="H96" s="225"/>
      <c r="I96" s="226"/>
      <c r="J96" s="224"/>
      <c r="K96" s="225"/>
      <c r="L96" s="226"/>
      <c r="M96" s="224"/>
      <c r="N96" s="225"/>
      <c r="O96" s="226"/>
      <c r="P96" s="227">
        <f t="shared" si="19"/>
        <v>0</v>
      </c>
      <c r="Q96" s="228">
        <f t="shared" si="19"/>
        <v>0</v>
      </c>
      <c r="R96" s="229">
        <f t="shared" si="19"/>
        <v>0</v>
      </c>
      <c r="S96" s="230"/>
    </row>
    <row r="97" spans="1:19" s="251" customFormat="1" ht="12" hidden="1" customHeight="1" x14ac:dyDescent="0.2">
      <c r="A97" s="262"/>
      <c r="B97" s="262"/>
      <c r="C97" s="263"/>
      <c r="D97" s="264"/>
      <c r="E97" s="264"/>
      <c r="F97" s="264"/>
      <c r="G97" s="264"/>
      <c r="H97" s="264"/>
      <c r="I97" s="264"/>
      <c r="J97" s="264"/>
      <c r="K97" s="264"/>
      <c r="L97" s="264"/>
      <c r="M97" s="264"/>
      <c r="N97" s="264"/>
      <c r="O97" s="264"/>
      <c r="P97" s="265"/>
      <c r="Q97" s="265"/>
      <c r="R97" s="265"/>
      <c r="S97" s="266"/>
    </row>
    <row r="98" spans="1:19" ht="12" customHeight="1" x14ac:dyDescent="0.2">
      <c r="A98" s="191"/>
      <c r="B98" s="191"/>
      <c r="C98" s="192"/>
      <c r="D98" s="193" t="s">
        <v>5</v>
      </c>
      <c r="E98" s="194"/>
      <c r="F98" s="194"/>
      <c r="G98" s="194"/>
      <c r="H98" s="194"/>
      <c r="I98" s="194"/>
      <c r="J98" s="194"/>
      <c r="K98" s="194"/>
      <c r="L98" s="194"/>
      <c r="M98" s="194"/>
      <c r="N98" s="194"/>
      <c r="O98" s="194"/>
      <c r="P98" s="648" t="s">
        <v>6</v>
      </c>
      <c r="Q98" s="649"/>
      <c r="R98" s="650"/>
      <c r="S98" s="654" t="s">
        <v>207</v>
      </c>
    </row>
    <row r="99" spans="1:19" ht="12" customHeight="1" x14ac:dyDescent="0.2">
      <c r="A99" s="195" t="s">
        <v>2</v>
      </c>
      <c r="B99" s="195" t="s">
        <v>3</v>
      </c>
      <c r="C99" s="195" t="s">
        <v>4</v>
      </c>
      <c r="D99" s="193" t="s">
        <v>8</v>
      </c>
      <c r="E99" s="194"/>
      <c r="F99" s="196"/>
      <c r="G99" s="193" t="s">
        <v>9</v>
      </c>
      <c r="H99" s="194"/>
      <c r="I99" s="196"/>
      <c r="J99" s="193" t="s">
        <v>10</v>
      </c>
      <c r="K99" s="194"/>
      <c r="L99" s="196"/>
      <c r="M99" s="193" t="s">
        <v>11</v>
      </c>
      <c r="N99" s="194"/>
      <c r="O99" s="196"/>
      <c r="P99" s="651"/>
      <c r="Q99" s="652"/>
      <c r="R99" s="653"/>
      <c r="S99" s="655"/>
    </row>
    <row r="100" spans="1:19" ht="12" customHeight="1" x14ac:dyDescent="0.2">
      <c r="A100" s="197"/>
      <c r="B100" s="198"/>
      <c r="C100" s="199"/>
      <c r="D100" s="200" t="s">
        <v>208</v>
      </c>
      <c r="E100" s="201" t="s">
        <v>209</v>
      </c>
      <c r="F100" s="202" t="s">
        <v>210</v>
      </c>
      <c r="G100" s="200" t="s">
        <v>208</v>
      </c>
      <c r="H100" s="201" t="s">
        <v>209</v>
      </c>
      <c r="I100" s="202" t="s">
        <v>210</v>
      </c>
      <c r="J100" s="200" t="s">
        <v>208</v>
      </c>
      <c r="K100" s="201" t="s">
        <v>209</v>
      </c>
      <c r="L100" s="202" t="s">
        <v>210</v>
      </c>
      <c r="M100" s="200" t="s">
        <v>208</v>
      </c>
      <c r="N100" s="201" t="s">
        <v>209</v>
      </c>
      <c r="O100" s="202" t="s">
        <v>210</v>
      </c>
      <c r="P100" s="200" t="s">
        <v>208</v>
      </c>
      <c r="Q100" s="201" t="s">
        <v>209</v>
      </c>
      <c r="R100" s="202" t="s">
        <v>210</v>
      </c>
      <c r="S100" s="656"/>
    </row>
    <row r="101" spans="1:19" s="251" customFormat="1" ht="12.6" customHeight="1" x14ac:dyDescent="0.2">
      <c r="A101" s="203" t="s">
        <v>114</v>
      </c>
      <c r="B101" s="204" t="s">
        <v>115</v>
      </c>
      <c r="C101" s="205"/>
      <c r="D101" s="206">
        <f>D102+D107</f>
        <v>0</v>
      </c>
      <c r="E101" s="207">
        <f>E102+E107</f>
        <v>0</v>
      </c>
      <c r="F101" s="208">
        <f>F102+F107</f>
        <v>0</v>
      </c>
      <c r="G101" s="206">
        <f>G102+G107</f>
        <v>0</v>
      </c>
      <c r="H101" s="207">
        <f>H102+H107</f>
        <v>0</v>
      </c>
      <c r="I101" s="208">
        <f>I102+I107</f>
        <v>0</v>
      </c>
      <c r="J101" s="206">
        <f>J102+J107</f>
        <v>1</v>
      </c>
      <c r="K101" s="207">
        <f>K102+K107</f>
        <v>216</v>
      </c>
      <c r="L101" s="208">
        <f>L102+L107</f>
        <v>41</v>
      </c>
      <c r="M101" s="206">
        <f>M102+M107</f>
        <v>0</v>
      </c>
      <c r="N101" s="207">
        <f>N102+N107</f>
        <v>0</v>
      </c>
      <c r="O101" s="208">
        <f>O102+O107</f>
        <v>0</v>
      </c>
      <c r="P101" s="206">
        <f>P102+P107</f>
        <v>1</v>
      </c>
      <c r="Q101" s="207">
        <f>Q102+Q107</f>
        <v>216</v>
      </c>
      <c r="R101" s="208">
        <f>R102+R107</f>
        <v>41</v>
      </c>
      <c r="S101" s="267">
        <f>(S102+S107)/2</f>
        <v>3.4000000000000004</v>
      </c>
    </row>
    <row r="102" spans="1:19" s="184" customFormat="1" ht="12.6" customHeight="1" x14ac:dyDescent="0.2">
      <c r="A102" s="268"/>
      <c r="B102" s="269" t="s">
        <v>250</v>
      </c>
      <c r="C102" s="270"/>
      <c r="D102" s="271">
        <f t="shared" ref="D102:R102" si="20">SUM(D103:D106)</f>
        <v>0</v>
      </c>
      <c r="E102" s="272">
        <f t="shared" si="20"/>
        <v>0</v>
      </c>
      <c r="F102" s="273">
        <f t="shared" si="20"/>
        <v>0</v>
      </c>
      <c r="G102" s="271">
        <f t="shared" si="20"/>
        <v>0</v>
      </c>
      <c r="H102" s="272">
        <f t="shared" si="20"/>
        <v>0</v>
      </c>
      <c r="I102" s="273">
        <f t="shared" si="20"/>
        <v>0</v>
      </c>
      <c r="J102" s="271">
        <f t="shared" si="20"/>
        <v>0</v>
      </c>
      <c r="K102" s="272">
        <f t="shared" si="20"/>
        <v>108</v>
      </c>
      <c r="L102" s="273">
        <f t="shared" si="20"/>
        <v>38</v>
      </c>
      <c r="M102" s="271">
        <f t="shared" si="20"/>
        <v>0</v>
      </c>
      <c r="N102" s="272">
        <f t="shared" si="20"/>
        <v>0</v>
      </c>
      <c r="O102" s="273">
        <f t="shared" si="20"/>
        <v>0</v>
      </c>
      <c r="P102" s="271">
        <f t="shared" si="20"/>
        <v>0</v>
      </c>
      <c r="Q102" s="272">
        <f t="shared" si="20"/>
        <v>108</v>
      </c>
      <c r="R102" s="273">
        <f t="shared" si="20"/>
        <v>38</v>
      </c>
      <c r="S102" s="274">
        <f>SUM(S103:S106)/4</f>
        <v>3.36</v>
      </c>
    </row>
    <row r="103" spans="1:19" ht="11.65" customHeight="1" x14ac:dyDescent="0.2">
      <c r="A103" s="275"/>
      <c r="B103" s="276" t="s">
        <v>291</v>
      </c>
      <c r="C103" s="277" t="s">
        <v>10</v>
      </c>
      <c r="D103" s="224"/>
      <c r="E103" s="225"/>
      <c r="F103" s="226"/>
      <c r="G103" s="224"/>
      <c r="H103" s="225"/>
      <c r="I103" s="226"/>
      <c r="J103" s="224">
        <v>0</v>
      </c>
      <c r="K103" s="225">
        <v>27</v>
      </c>
      <c r="L103" s="226">
        <v>1</v>
      </c>
      <c r="M103" s="224"/>
      <c r="N103" s="225"/>
      <c r="O103" s="226"/>
      <c r="P103" s="227">
        <f t="shared" ref="P103:R106" si="21">D103+G103+J103+M103</f>
        <v>0</v>
      </c>
      <c r="Q103" s="228">
        <f t="shared" si="21"/>
        <v>27</v>
      </c>
      <c r="R103" s="229">
        <f t="shared" si="21"/>
        <v>1</v>
      </c>
      <c r="S103" s="230">
        <v>3.28</v>
      </c>
    </row>
    <row r="104" spans="1:19" ht="11.65" customHeight="1" x14ac:dyDescent="0.2">
      <c r="A104" s="275"/>
      <c r="B104" s="276" t="s">
        <v>292</v>
      </c>
      <c r="C104" s="277" t="s">
        <v>10</v>
      </c>
      <c r="D104" s="224"/>
      <c r="E104" s="225"/>
      <c r="F104" s="226"/>
      <c r="G104" s="224"/>
      <c r="H104" s="225"/>
      <c r="I104" s="226"/>
      <c r="J104" s="224">
        <v>0</v>
      </c>
      <c r="K104" s="225">
        <v>62</v>
      </c>
      <c r="L104" s="226">
        <v>31</v>
      </c>
      <c r="M104" s="224"/>
      <c r="N104" s="225"/>
      <c r="O104" s="226"/>
      <c r="P104" s="227">
        <f t="shared" si="21"/>
        <v>0</v>
      </c>
      <c r="Q104" s="228">
        <f t="shared" si="21"/>
        <v>62</v>
      </c>
      <c r="R104" s="229">
        <f t="shared" si="21"/>
        <v>31</v>
      </c>
      <c r="S104" s="230">
        <v>3.43</v>
      </c>
    </row>
    <row r="105" spans="1:19" ht="11.65" customHeight="1" x14ac:dyDescent="0.2">
      <c r="A105" s="275"/>
      <c r="B105" s="276" t="s">
        <v>293</v>
      </c>
      <c r="C105" s="277" t="s">
        <v>10</v>
      </c>
      <c r="D105" s="224"/>
      <c r="E105" s="225"/>
      <c r="F105" s="226"/>
      <c r="G105" s="224"/>
      <c r="H105" s="225"/>
      <c r="I105" s="226"/>
      <c r="J105" s="224">
        <v>0</v>
      </c>
      <c r="K105" s="225">
        <v>7</v>
      </c>
      <c r="L105" s="226">
        <v>3</v>
      </c>
      <c r="M105" s="224"/>
      <c r="N105" s="225"/>
      <c r="O105" s="226"/>
      <c r="P105" s="227">
        <f t="shared" si="21"/>
        <v>0</v>
      </c>
      <c r="Q105" s="228">
        <f t="shared" si="21"/>
        <v>7</v>
      </c>
      <c r="R105" s="229">
        <f t="shared" si="21"/>
        <v>3</v>
      </c>
      <c r="S105" s="230">
        <v>3.38</v>
      </c>
    </row>
    <row r="106" spans="1:19" ht="11.65" customHeight="1" x14ac:dyDescent="0.2">
      <c r="A106" s="275" t="s">
        <v>73</v>
      </c>
      <c r="B106" s="276" t="s">
        <v>294</v>
      </c>
      <c r="C106" s="277" t="s">
        <v>10</v>
      </c>
      <c r="D106" s="224"/>
      <c r="E106" s="225"/>
      <c r="F106" s="226"/>
      <c r="G106" s="224"/>
      <c r="H106" s="225"/>
      <c r="I106" s="226"/>
      <c r="J106" s="224">
        <v>0</v>
      </c>
      <c r="K106" s="225">
        <v>12</v>
      </c>
      <c r="L106" s="226">
        <v>3</v>
      </c>
      <c r="M106" s="224"/>
      <c r="N106" s="225"/>
      <c r="O106" s="226"/>
      <c r="P106" s="227">
        <f t="shared" si="21"/>
        <v>0</v>
      </c>
      <c r="Q106" s="228">
        <f t="shared" si="21"/>
        <v>12</v>
      </c>
      <c r="R106" s="229">
        <f t="shared" si="21"/>
        <v>3</v>
      </c>
      <c r="S106" s="230">
        <v>3.35</v>
      </c>
    </row>
    <row r="107" spans="1:19" s="184" customFormat="1" ht="12.6" customHeight="1" x14ac:dyDescent="0.2">
      <c r="A107" s="278"/>
      <c r="B107" s="279" t="s">
        <v>261</v>
      </c>
      <c r="C107" s="280"/>
      <c r="D107" s="281">
        <f t="shared" ref="D107:R107" si="22">SUM(D108:D110)</f>
        <v>0</v>
      </c>
      <c r="E107" s="282">
        <f t="shared" si="22"/>
        <v>0</v>
      </c>
      <c r="F107" s="283">
        <f t="shared" si="22"/>
        <v>0</v>
      </c>
      <c r="G107" s="281">
        <f t="shared" si="22"/>
        <v>0</v>
      </c>
      <c r="H107" s="282">
        <f t="shared" si="22"/>
        <v>0</v>
      </c>
      <c r="I107" s="283">
        <f t="shared" si="22"/>
        <v>0</v>
      </c>
      <c r="J107" s="281">
        <f t="shared" si="22"/>
        <v>1</v>
      </c>
      <c r="K107" s="282">
        <f t="shared" si="22"/>
        <v>108</v>
      </c>
      <c r="L107" s="283">
        <f t="shared" si="22"/>
        <v>3</v>
      </c>
      <c r="M107" s="281">
        <f t="shared" si="22"/>
        <v>0</v>
      </c>
      <c r="N107" s="282">
        <f t="shared" si="22"/>
        <v>0</v>
      </c>
      <c r="O107" s="283">
        <f t="shared" si="22"/>
        <v>0</v>
      </c>
      <c r="P107" s="281">
        <f t="shared" si="22"/>
        <v>1</v>
      </c>
      <c r="Q107" s="282">
        <f t="shared" si="22"/>
        <v>108</v>
      </c>
      <c r="R107" s="283">
        <f t="shared" si="22"/>
        <v>3</v>
      </c>
      <c r="S107" s="284">
        <f>SUM(S108:S110)/2</f>
        <v>3.4400000000000004</v>
      </c>
    </row>
    <row r="108" spans="1:19" ht="11.65" customHeight="1" x14ac:dyDescent="0.2">
      <c r="A108" s="275"/>
      <c r="B108" s="276" t="s">
        <v>295</v>
      </c>
      <c r="C108" s="277" t="s">
        <v>10</v>
      </c>
      <c r="D108" s="224"/>
      <c r="E108" s="225"/>
      <c r="F108" s="226"/>
      <c r="G108" s="224"/>
      <c r="H108" s="225"/>
      <c r="I108" s="226"/>
      <c r="J108" s="224">
        <v>1</v>
      </c>
      <c r="K108" s="225">
        <v>107</v>
      </c>
      <c r="L108" s="226">
        <v>3</v>
      </c>
      <c r="M108" s="224"/>
      <c r="N108" s="225"/>
      <c r="O108" s="226"/>
      <c r="P108" s="227">
        <f t="shared" ref="P108:R110" si="23">D108+G108+J108+M108</f>
        <v>1</v>
      </c>
      <c r="Q108" s="228">
        <f t="shared" si="23"/>
        <v>107</v>
      </c>
      <c r="R108" s="229">
        <f t="shared" si="23"/>
        <v>3</v>
      </c>
      <c r="S108" s="230">
        <v>3.39</v>
      </c>
    </row>
    <row r="109" spans="1:19" ht="11.65" customHeight="1" x14ac:dyDescent="0.2">
      <c r="A109" s="288"/>
      <c r="B109" s="276" t="s">
        <v>296</v>
      </c>
      <c r="C109" s="277" t="s">
        <v>10</v>
      </c>
      <c r="D109" s="224"/>
      <c r="E109" s="225"/>
      <c r="F109" s="226"/>
      <c r="G109" s="224"/>
      <c r="H109" s="225"/>
      <c r="I109" s="226"/>
      <c r="J109" s="224"/>
      <c r="K109" s="225"/>
      <c r="L109" s="226"/>
      <c r="M109" s="224"/>
      <c r="N109" s="225"/>
      <c r="O109" s="226"/>
      <c r="P109" s="227">
        <f>D109+G109+J109+M109</f>
        <v>0</v>
      </c>
      <c r="Q109" s="228">
        <f>E109+H109+K109+N109</f>
        <v>0</v>
      </c>
      <c r="R109" s="229">
        <f>F109+I109+L109+O109</f>
        <v>0</v>
      </c>
      <c r="S109" s="293"/>
    </row>
    <row r="110" spans="1:19" s="220" customFormat="1" ht="11.65" customHeight="1" x14ac:dyDescent="0.2">
      <c r="A110" s="294"/>
      <c r="B110" s="276" t="s">
        <v>297</v>
      </c>
      <c r="C110" s="277" t="s">
        <v>10</v>
      </c>
      <c r="D110" s="296"/>
      <c r="E110" s="297"/>
      <c r="F110" s="298"/>
      <c r="G110" s="296"/>
      <c r="H110" s="297"/>
      <c r="I110" s="298"/>
      <c r="J110" s="296">
        <v>0</v>
      </c>
      <c r="K110" s="297">
        <v>1</v>
      </c>
      <c r="L110" s="298">
        <v>0</v>
      </c>
      <c r="M110" s="296"/>
      <c r="N110" s="297"/>
      <c r="O110" s="298"/>
      <c r="P110" s="299">
        <f t="shared" si="23"/>
        <v>0</v>
      </c>
      <c r="Q110" s="300">
        <f t="shared" si="23"/>
        <v>1</v>
      </c>
      <c r="R110" s="301">
        <f t="shared" si="23"/>
        <v>0</v>
      </c>
      <c r="S110" s="302">
        <v>3.49</v>
      </c>
    </row>
    <row r="111" spans="1:19" s="251" customFormat="1" ht="12.6" hidden="1" customHeight="1" x14ac:dyDescent="0.2">
      <c r="A111" s="203" t="s">
        <v>121</v>
      </c>
      <c r="B111" s="204" t="s">
        <v>122</v>
      </c>
      <c r="C111" s="205"/>
      <c r="D111" s="206">
        <f t="shared" ref="D111:R111" si="24">D112+D121</f>
        <v>0</v>
      </c>
      <c r="E111" s="207">
        <f t="shared" si="24"/>
        <v>0</v>
      </c>
      <c r="F111" s="208">
        <f t="shared" si="24"/>
        <v>0</v>
      </c>
      <c r="G111" s="206">
        <f t="shared" si="24"/>
        <v>0</v>
      </c>
      <c r="H111" s="207">
        <f t="shared" si="24"/>
        <v>0</v>
      </c>
      <c r="I111" s="208">
        <f t="shared" si="24"/>
        <v>0</v>
      </c>
      <c r="J111" s="206">
        <f t="shared" si="24"/>
        <v>0</v>
      </c>
      <c r="K111" s="207">
        <f t="shared" si="24"/>
        <v>313</v>
      </c>
      <c r="L111" s="208">
        <f t="shared" si="24"/>
        <v>50</v>
      </c>
      <c r="M111" s="206">
        <f t="shared" si="24"/>
        <v>0</v>
      </c>
      <c r="N111" s="207">
        <f t="shared" si="24"/>
        <v>0</v>
      </c>
      <c r="O111" s="208">
        <f t="shared" si="24"/>
        <v>0</v>
      </c>
      <c r="P111" s="206">
        <f t="shared" si="24"/>
        <v>0</v>
      </c>
      <c r="Q111" s="207">
        <f t="shared" si="24"/>
        <v>313</v>
      </c>
      <c r="R111" s="208">
        <f t="shared" si="24"/>
        <v>50</v>
      </c>
      <c r="S111" s="303">
        <f>(S112+S121)/2</f>
        <v>3.3007142857142857</v>
      </c>
    </row>
    <row r="112" spans="1:19" s="184" customFormat="1" ht="12.6" hidden="1" customHeight="1" x14ac:dyDescent="0.2">
      <c r="A112" s="268"/>
      <c r="B112" s="269" t="s">
        <v>250</v>
      </c>
      <c r="C112" s="304"/>
      <c r="D112" s="271">
        <f t="shared" ref="D112:R112" si="25">SUM(D113:D119)</f>
        <v>0</v>
      </c>
      <c r="E112" s="272">
        <f t="shared" si="25"/>
        <v>0</v>
      </c>
      <c r="F112" s="273">
        <f t="shared" si="25"/>
        <v>0</v>
      </c>
      <c r="G112" s="271">
        <f t="shared" si="25"/>
        <v>0</v>
      </c>
      <c r="H112" s="272">
        <f t="shared" si="25"/>
        <v>0</v>
      </c>
      <c r="I112" s="273">
        <f t="shared" si="25"/>
        <v>0</v>
      </c>
      <c r="J112" s="271">
        <f t="shared" si="25"/>
        <v>0</v>
      </c>
      <c r="K112" s="272">
        <f t="shared" si="25"/>
        <v>118</v>
      </c>
      <c r="L112" s="273">
        <f t="shared" si="25"/>
        <v>37</v>
      </c>
      <c r="M112" s="271">
        <f t="shared" si="25"/>
        <v>0</v>
      </c>
      <c r="N112" s="272">
        <f t="shared" si="25"/>
        <v>0</v>
      </c>
      <c r="O112" s="273">
        <f t="shared" si="25"/>
        <v>0</v>
      </c>
      <c r="P112" s="271">
        <f t="shared" si="25"/>
        <v>0</v>
      </c>
      <c r="Q112" s="272">
        <f t="shared" si="25"/>
        <v>118</v>
      </c>
      <c r="R112" s="273">
        <f t="shared" si="25"/>
        <v>37</v>
      </c>
      <c r="S112" s="274">
        <f>SUM(S113:S119)/7</f>
        <v>3.3314285714285714</v>
      </c>
    </row>
    <row r="113" spans="1:19" ht="11.65" hidden="1" customHeight="1" x14ac:dyDescent="0.2">
      <c r="A113" s="275" t="s">
        <v>73</v>
      </c>
      <c r="B113" s="276" t="s">
        <v>298</v>
      </c>
      <c r="C113" s="277" t="s">
        <v>10</v>
      </c>
      <c r="D113" s="224"/>
      <c r="E113" s="225"/>
      <c r="F113" s="226"/>
      <c r="G113" s="224"/>
      <c r="H113" s="225"/>
      <c r="I113" s="226"/>
      <c r="J113" s="224">
        <v>0</v>
      </c>
      <c r="K113" s="225">
        <v>11</v>
      </c>
      <c r="L113" s="226">
        <v>6</v>
      </c>
      <c r="M113" s="224"/>
      <c r="N113" s="225"/>
      <c r="O113" s="226"/>
      <c r="P113" s="227">
        <f t="shared" ref="P113:R118" si="26">D113+G113+J113+M113</f>
        <v>0</v>
      </c>
      <c r="Q113" s="228">
        <f t="shared" si="26"/>
        <v>11</v>
      </c>
      <c r="R113" s="229">
        <f t="shared" si="26"/>
        <v>6</v>
      </c>
      <c r="S113" s="230">
        <v>3.33</v>
      </c>
    </row>
    <row r="114" spans="1:19" ht="11.65" hidden="1" customHeight="1" x14ac:dyDescent="0.2">
      <c r="A114" s="275"/>
      <c r="B114" s="276" t="s">
        <v>299</v>
      </c>
      <c r="C114" s="277" t="s">
        <v>10</v>
      </c>
      <c r="D114" s="224"/>
      <c r="E114" s="225"/>
      <c r="F114" s="226"/>
      <c r="G114" s="224"/>
      <c r="H114" s="225"/>
      <c r="I114" s="226"/>
      <c r="J114" s="224">
        <v>0</v>
      </c>
      <c r="K114" s="225">
        <v>6</v>
      </c>
      <c r="L114" s="226">
        <v>1</v>
      </c>
      <c r="M114" s="224"/>
      <c r="N114" s="225"/>
      <c r="O114" s="226"/>
      <c r="P114" s="227">
        <f t="shared" si="26"/>
        <v>0</v>
      </c>
      <c r="Q114" s="228">
        <f t="shared" si="26"/>
        <v>6</v>
      </c>
      <c r="R114" s="229">
        <f t="shared" si="26"/>
        <v>1</v>
      </c>
      <c r="S114" s="230">
        <v>3.2</v>
      </c>
    </row>
    <row r="115" spans="1:19" ht="11.65" hidden="1" customHeight="1" x14ac:dyDescent="0.2">
      <c r="A115" s="275"/>
      <c r="B115" s="276" t="s">
        <v>300</v>
      </c>
      <c r="C115" s="277" t="s">
        <v>10</v>
      </c>
      <c r="D115" s="224"/>
      <c r="E115" s="225"/>
      <c r="F115" s="226"/>
      <c r="G115" s="224"/>
      <c r="H115" s="225"/>
      <c r="I115" s="226"/>
      <c r="J115" s="224">
        <v>0</v>
      </c>
      <c r="K115" s="225">
        <v>2</v>
      </c>
      <c r="L115" s="226">
        <v>1</v>
      </c>
      <c r="M115" s="224"/>
      <c r="N115" s="225"/>
      <c r="O115" s="226"/>
      <c r="P115" s="227">
        <f t="shared" si="26"/>
        <v>0</v>
      </c>
      <c r="Q115" s="228">
        <f t="shared" si="26"/>
        <v>2</v>
      </c>
      <c r="R115" s="229">
        <f t="shared" si="26"/>
        <v>1</v>
      </c>
      <c r="S115" s="230">
        <v>3.33</v>
      </c>
    </row>
    <row r="116" spans="1:19" ht="11.65" hidden="1" customHeight="1" x14ac:dyDescent="0.2">
      <c r="A116" s="275"/>
      <c r="B116" s="305" t="s">
        <v>301</v>
      </c>
      <c r="C116" s="306" t="s">
        <v>10</v>
      </c>
      <c r="D116" s="224"/>
      <c r="E116" s="225"/>
      <c r="F116" s="226"/>
      <c r="G116" s="224"/>
      <c r="H116" s="225"/>
      <c r="I116" s="226"/>
      <c r="J116" s="224">
        <v>0</v>
      </c>
      <c r="K116" s="225">
        <v>17</v>
      </c>
      <c r="L116" s="226">
        <v>0</v>
      </c>
      <c r="M116" s="224"/>
      <c r="N116" s="225"/>
      <c r="O116" s="226"/>
      <c r="P116" s="227">
        <f t="shared" si="26"/>
        <v>0</v>
      </c>
      <c r="Q116" s="228">
        <f t="shared" si="26"/>
        <v>17</v>
      </c>
      <c r="R116" s="229">
        <f t="shared" si="26"/>
        <v>0</v>
      </c>
      <c r="S116" s="307">
        <v>3.26</v>
      </c>
    </row>
    <row r="117" spans="1:19" ht="11.65" hidden="1" customHeight="1" x14ac:dyDescent="0.2">
      <c r="A117" s="275"/>
      <c r="B117" s="276" t="s">
        <v>302</v>
      </c>
      <c r="C117" s="277" t="s">
        <v>10</v>
      </c>
      <c r="D117" s="224"/>
      <c r="E117" s="225"/>
      <c r="F117" s="226"/>
      <c r="G117" s="224"/>
      <c r="H117" s="225"/>
      <c r="I117" s="226"/>
      <c r="J117" s="224">
        <v>0</v>
      </c>
      <c r="K117" s="225">
        <v>9</v>
      </c>
      <c r="L117" s="226">
        <v>6</v>
      </c>
      <c r="M117" s="224"/>
      <c r="N117" s="225"/>
      <c r="O117" s="226"/>
      <c r="P117" s="227">
        <f t="shared" si="26"/>
        <v>0</v>
      </c>
      <c r="Q117" s="228">
        <f t="shared" si="26"/>
        <v>9</v>
      </c>
      <c r="R117" s="229">
        <f t="shared" si="26"/>
        <v>6</v>
      </c>
      <c r="S117" s="230">
        <v>3.49</v>
      </c>
    </row>
    <row r="118" spans="1:19" ht="11.65" hidden="1" customHeight="1" x14ac:dyDescent="0.2">
      <c r="A118" s="275"/>
      <c r="B118" s="276" t="s">
        <v>303</v>
      </c>
      <c r="C118" s="277" t="s">
        <v>10</v>
      </c>
      <c r="D118" s="224"/>
      <c r="E118" s="225"/>
      <c r="F118" s="226"/>
      <c r="G118" s="224"/>
      <c r="H118" s="225"/>
      <c r="I118" s="226"/>
      <c r="J118" s="224">
        <v>0</v>
      </c>
      <c r="K118" s="225">
        <v>36</v>
      </c>
      <c r="L118" s="226">
        <v>14</v>
      </c>
      <c r="M118" s="224"/>
      <c r="N118" s="225"/>
      <c r="O118" s="226"/>
      <c r="P118" s="227">
        <f t="shared" si="26"/>
        <v>0</v>
      </c>
      <c r="Q118" s="228">
        <f t="shared" si="26"/>
        <v>36</v>
      </c>
      <c r="R118" s="229">
        <f t="shared" si="26"/>
        <v>14</v>
      </c>
      <c r="S118" s="230">
        <v>3.35</v>
      </c>
    </row>
    <row r="119" spans="1:19" ht="11.65" hidden="1" customHeight="1" x14ac:dyDescent="0.2">
      <c r="A119" s="275"/>
      <c r="B119" s="276" t="s">
        <v>304</v>
      </c>
      <c r="C119" s="277" t="s">
        <v>10</v>
      </c>
      <c r="D119" s="224"/>
      <c r="E119" s="225"/>
      <c r="F119" s="226"/>
      <c r="G119" s="224"/>
      <c r="H119" s="225"/>
      <c r="I119" s="226"/>
      <c r="J119" s="224">
        <v>0</v>
      </c>
      <c r="K119" s="225">
        <v>37</v>
      </c>
      <c r="L119" s="226">
        <v>9</v>
      </c>
      <c r="M119" s="224"/>
      <c r="N119" s="225"/>
      <c r="O119" s="226"/>
      <c r="P119" s="227">
        <f>D119+G119+J119+M119</f>
        <v>0</v>
      </c>
      <c r="Q119" s="228">
        <f>E119+H119+K119+N119</f>
        <v>37</v>
      </c>
      <c r="R119" s="229">
        <f>F119+I119+L119+O119</f>
        <v>9</v>
      </c>
      <c r="S119" s="230">
        <v>3.36</v>
      </c>
    </row>
    <row r="120" spans="1:19" ht="11.65" hidden="1" customHeight="1" x14ac:dyDescent="0.2">
      <c r="A120" s="275"/>
      <c r="B120" s="276"/>
      <c r="C120" s="277"/>
      <c r="D120" s="224"/>
      <c r="E120" s="225"/>
      <c r="F120" s="226"/>
      <c r="G120" s="224"/>
      <c r="H120" s="225"/>
      <c r="I120" s="226"/>
      <c r="J120" s="224"/>
      <c r="K120" s="225"/>
      <c r="L120" s="226"/>
      <c r="M120" s="224"/>
      <c r="N120" s="225"/>
      <c r="O120" s="226"/>
      <c r="P120" s="227"/>
      <c r="Q120" s="228"/>
      <c r="R120" s="229"/>
      <c r="S120" s="230"/>
    </row>
    <row r="121" spans="1:19" s="184" customFormat="1" ht="12.6" hidden="1" customHeight="1" x14ac:dyDescent="0.2">
      <c r="A121" s="278"/>
      <c r="B121" s="279" t="s">
        <v>261</v>
      </c>
      <c r="C121" s="280"/>
      <c r="D121" s="281">
        <f t="shared" ref="D121:R121" si="27">SUM(D122:D130)</f>
        <v>0</v>
      </c>
      <c r="E121" s="282">
        <f t="shared" si="27"/>
        <v>0</v>
      </c>
      <c r="F121" s="283">
        <f t="shared" si="27"/>
        <v>0</v>
      </c>
      <c r="G121" s="281">
        <f t="shared" si="27"/>
        <v>0</v>
      </c>
      <c r="H121" s="282">
        <f t="shared" si="27"/>
        <v>0</v>
      </c>
      <c r="I121" s="283">
        <f t="shared" si="27"/>
        <v>0</v>
      </c>
      <c r="J121" s="281">
        <f t="shared" si="27"/>
        <v>0</v>
      </c>
      <c r="K121" s="282">
        <f t="shared" si="27"/>
        <v>195</v>
      </c>
      <c r="L121" s="283">
        <f t="shared" si="27"/>
        <v>13</v>
      </c>
      <c r="M121" s="281">
        <f t="shared" si="27"/>
        <v>0</v>
      </c>
      <c r="N121" s="282">
        <f t="shared" si="27"/>
        <v>0</v>
      </c>
      <c r="O121" s="283">
        <f t="shared" si="27"/>
        <v>0</v>
      </c>
      <c r="P121" s="281">
        <f t="shared" si="27"/>
        <v>0</v>
      </c>
      <c r="Q121" s="282">
        <f t="shared" si="27"/>
        <v>195</v>
      </c>
      <c r="R121" s="283">
        <f t="shared" si="27"/>
        <v>13</v>
      </c>
      <c r="S121" s="284">
        <f>SUM(S122:S130)/2</f>
        <v>3.27</v>
      </c>
    </row>
    <row r="122" spans="1:19" s="220" customFormat="1" ht="11.65" hidden="1" customHeight="1" x14ac:dyDescent="0.2">
      <c r="A122" s="275"/>
      <c r="B122" s="276" t="s">
        <v>298</v>
      </c>
      <c r="C122" s="277" t="s">
        <v>10</v>
      </c>
      <c r="D122" s="308"/>
      <c r="E122" s="309"/>
      <c r="F122" s="310"/>
      <c r="G122" s="224"/>
      <c r="H122" s="225"/>
      <c r="I122" s="226"/>
      <c r="J122" s="224"/>
      <c r="K122" s="225"/>
      <c r="L122" s="226"/>
      <c r="M122" s="224"/>
      <c r="N122" s="225"/>
      <c r="O122" s="226"/>
      <c r="P122" s="227">
        <f t="shared" ref="P122:R126" si="28">D122+G122+J122+M122</f>
        <v>0</v>
      </c>
      <c r="Q122" s="228">
        <f t="shared" si="28"/>
        <v>0</v>
      </c>
      <c r="R122" s="229">
        <f t="shared" si="28"/>
        <v>0</v>
      </c>
      <c r="S122" s="230"/>
    </row>
    <row r="123" spans="1:19" s="220" customFormat="1" ht="11.65" hidden="1" customHeight="1" x14ac:dyDescent="0.2">
      <c r="A123" s="275"/>
      <c r="B123" s="276" t="s">
        <v>305</v>
      </c>
      <c r="C123" s="277" t="s">
        <v>10</v>
      </c>
      <c r="D123" s="308"/>
      <c r="E123" s="309"/>
      <c r="F123" s="310"/>
      <c r="G123" s="224"/>
      <c r="H123" s="225"/>
      <c r="I123" s="226"/>
      <c r="J123" s="224"/>
      <c r="K123" s="225"/>
      <c r="L123" s="226"/>
      <c r="M123" s="224"/>
      <c r="N123" s="225"/>
      <c r="O123" s="226"/>
      <c r="P123" s="227">
        <f t="shared" si="28"/>
        <v>0</v>
      </c>
      <c r="Q123" s="228">
        <f t="shared" si="28"/>
        <v>0</v>
      </c>
      <c r="R123" s="229">
        <f t="shared" si="28"/>
        <v>0</v>
      </c>
      <c r="S123" s="230"/>
    </row>
    <row r="124" spans="1:19" s="220" customFormat="1" ht="11.65" hidden="1" customHeight="1" x14ac:dyDescent="0.2">
      <c r="A124" s="275"/>
      <c r="B124" s="276" t="s">
        <v>300</v>
      </c>
      <c r="C124" s="277" t="s">
        <v>10</v>
      </c>
      <c r="D124" s="308"/>
      <c r="E124" s="309"/>
      <c r="F124" s="310"/>
      <c r="G124" s="224"/>
      <c r="H124" s="225"/>
      <c r="I124" s="226"/>
      <c r="J124" s="224"/>
      <c r="K124" s="225"/>
      <c r="L124" s="226"/>
      <c r="M124" s="224"/>
      <c r="N124" s="225"/>
      <c r="O124" s="226"/>
      <c r="P124" s="227">
        <f t="shared" si="28"/>
        <v>0</v>
      </c>
      <c r="Q124" s="228">
        <f t="shared" si="28"/>
        <v>0</v>
      </c>
      <c r="R124" s="229">
        <f t="shared" si="28"/>
        <v>0</v>
      </c>
      <c r="S124" s="230"/>
    </row>
    <row r="125" spans="1:19" s="251" customFormat="1" ht="11.65" hidden="1" customHeight="1" x14ac:dyDescent="0.2">
      <c r="A125" s="275"/>
      <c r="B125" s="276" t="s">
        <v>306</v>
      </c>
      <c r="C125" s="277" t="s">
        <v>10</v>
      </c>
      <c r="D125" s="224"/>
      <c r="E125" s="225"/>
      <c r="F125" s="226"/>
      <c r="G125" s="224"/>
      <c r="H125" s="225"/>
      <c r="I125" s="226"/>
      <c r="J125" s="224"/>
      <c r="K125" s="225"/>
      <c r="L125" s="226"/>
      <c r="M125" s="224"/>
      <c r="N125" s="225"/>
      <c r="O125" s="226"/>
      <c r="P125" s="227">
        <f t="shared" si="28"/>
        <v>0</v>
      </c>
      <c r="Q125" s="228">
        <f t="shared" si="28"/>
        <v>0</v>
      </c>
      <c r="R125" s="229">
        <f t="shared" si="28"/>
        <v>0</v>
      </c>
      <c r="S125" s="230"/>
    </row>
    <row r="126" spans="1:19" s="251" customFormat="1" ht="11.65" hidden="1" customHeight="1" x14ac:dyDescent="0.2">
      <c r="A126" s="275"/>
      <c r="B126" s="276" t="s">
        <v>307</v>
      </c>
      <c r="C126" s="277" t="s">
        <v>10</v>
      </c>
      <c r="D126" s="308"/>
      <c r="E126" s="309"/>
      <c r="F126" s="310"/>
      <c r="G126" s="224"/>
      <c r="H126" s="225"/>
      <c r="I126" s="226"/>
      <c r="J126" s="224"/>
      <c r="K126" s="225"/>
      <c r="L126" s="226"/>
      <c r="M126" s="224"/>
      <c r="N126" s="225"/>
      <c r="O126" s="226"/>
      <c r="P126" s="227">
        <f t="shared" si="28"/>
        <v>0</v>
      </c>
      <c r="Q126" s="228">
        <f t="shared" si="28"/>
        <v>0</v>
      </c>
      <c r="R126" s="229">
        <f t="shared" si="28"/>
        <v>0</v>
      </c>
      <c r="S126" s="230"/>
    </row>
    <row r="127" spans="1:19" s="251" customFormat="1" ht="11.65" hidden="1" customHeight="1" x14ac:dyDescent="0.2">
      <c r="A127" s="275"/>
      <c r="B127" s="276" t="s">
        <v>308</v>
      </c>
      <c r="C127" s="277" t="s">
        <v>10</v>
      </c>
      <c r="D127" s="308"/>
      <c r="E127" s="309"/>
      <c r="F127" s="310"/>
      <c r="G127" s="224"/>
      <c r="H127" s="225"/>
      <c r="I127" s="226"/>
      <c r="J127" s="224">
        <v>0</v>
      </c>
      <c r="K127" s="225">
        <v>78</v>
      </c>
      <c r="L127" s="226">
        <v>2</v>
      </c>
      <c r="M127" s="224"/>
      <c r="N127" s="225"/>
      <c r="O127" s="226"/>
      <c r="P127" s="227">
        <f>D127+G127+J127+M127</f>
        <v>0</v>
      </c>
      <c r="Q127" s="228">
        <f>E127+H127+K127+N127</f>
        <v>78</v>
      </c>
      <c r="R127" s="229">
        <f>F127+I127+L127+O127</f>
        <v>2</v>
      </c>
      <c r="S127" s="230">
        <v>3.24</v>
      </c>
    </row>
    <row r="128" spans="1:19" ht="11.65" hidden="1" customHeight="1" x14ac:dyDescent="0.2">
      <c r="A128" s="275"/>
      <c r="B128" s="276" t="s">
        <v>304</v>
      </c>
      <c r="C128" s="277" t="s">
        <v>10</v>
      </c>
      <c r="D128" s="224"/>
      <c r="E128" s="225"/>
      <c r="F128" s="226"/>
      <c r="G128" s="224"/>
      <c r="H128" s="225"/>
      <c r="I128" s="226"/>
      <c r="J128" s="224">
        <v>0</v>
      </c>
      <c r="K128" s="225">
        <v>117</v>
      </c>
      <c r="L128" s="226">
        <v>11</v>
      </c>
      <c r="M128" s="224"/>
      <c r="N128" s="225"/>
      <c r="O128" s="226"/>
      <c r="P128" s="227">
        <f t="shared" ref="P128:R129" si="29">D128+G128+J128+M128</f>
        <v>0</v>
      </c>
      <c r="Q128" s="228">
        <f t="shared" si="29"/>
        <v>117</v>
      </c>
      <c r="R128" s="229">
        <f t="shared" si="29"/>
        <v>11</v>
      </c>
      <c r="S128" s="230">
        <v>3.3</v>
      </c>
    </row>
    <row r="129" spans="1:19" ht="11.65" hidden="1" customHeight="1" x14ac:dyDescent="0.2">
      <c r="A129" s="275"/>
      <c r="B129" s="276" t="s">
        <v>309</v>
      </c>
      <c r="C129" s="277" t="s">
        <v>10</v>
      </c>
      <c r="D129" s="224"/>
      <c r="E129" s="225"/>
      <c r="F129" s="226"/>
      <c r="G129" s="224"/>
      <c r="H129" s="225"/>
      <c r="I129" s="226"/>
      <c r="J129" s="224"/>
      <c r="K129" s="225"/>
      <c r="L129" s="226"/>
      <c r="M129" s="224"/>
      <c r="N129" s="225"/>
      <c r="O129" s="226"/>
      <c r="P129" s="227">
        <f t="shared" si="29"/>
        <v>0</v>
      </c>
      <c r="Q129" s="228">
        <f t="shared" si="29"/>
        <v>0</v>
      </c>
      <c r="R129" s="229">
        <f t="shared" si="29"/>
        <v>0</v>
      </c>
      <c r="S129" s="230"/>
    </row>
    <row r="130" spans="1:19" ht="11.65" hidden="1" customHeight="1" x14ac:dyDescent="0.2">
      <c r="A130" s="275"/>
      <c r="B130" s="276"/>
      <c r="C130" s="277"/>
      <c r="D130" s="224"/>
      <c r="E130" s="225"/>
      <c r="F130" s="226"/>
      <c r="G130" s="224"/>
      <c r="H130" s="225"/>
      <c r="I130" s="226"/>
      <c r="J130" s="224"/>
      <c r="K130" s="225"/>
      <c r="L130" s="226"/>
      <c r="M130" s="224"/>
      <c r="N130" s="225"/>
      <c r="O130" s="226"/>
      <c r="P130" s="227"/>
      <c r="Q130" s="228"/>
      <c r="R130" s="229"/>
      <c r="S130" s="230"/>
    </row>
    <row r="131" spans="1:19" s="251" customFormat="1" ht="12" hidden="1" customHeight="1" x14ac:dyDescent="0.2">
      <c r="A131" s="203" t="s">
        <v>134</v>
      </c>
      <c r="B131" s="204" t="s">
        <v>135</v>
      </c>
      <c r="C131" s="205"/>
      <c r="D131" s="206">
        <f t="shared" ref="D131:R131" si="30">D132+D140</f>
        <v>0</v>
      </c>
      <c r="E131" s="207">
        <f t="shared" si="30"/>
        <v>0</v>
      </c>
      <c r="F131" s="208">
        <f t="shared" si="30"/>
        <v>0</v>
      </c>
      <c r="G131" s="206">
        <f t="shared" si="30"/>
        <v>0</v>
      </c>
      <c r="H131" s="207">
        <f t="shared" si="30"/>
        <v>0</v>
      </c>
      <c r="I131" s="208">
        <f t="shared" si="30"/>
        <v>0</v>
      </c>
      <c r="J131" s="206">
        <f t="shared" si="30"/>
        <v>0</v>
      </c>
      <c r="K131" s="207">
        <f t="shared" si="30"/>
        <v>68</v>
      </c>
      <c r="L131" s="208">
        <f t="shared" si="30"/>
        <v>45</v>
      </c>
      <c r="M131" s="206">
        <f t="shared" si="30"/>
        <v>1</v>
      </c>
      <c r="N131" s="207">
        <f t="shared" si="30"/>
        <v>4</v>
      </c>
      <c r="O131" s="208">
        <f t="shared" si="30"/>
        <v>0</v>
      </c>
      <c r="P131" s="206">
        <f t="shared" si="30"/>
        <v>1</v>
      </c>
      <c r="Q131" s="207">
        <f t="shared" si="30"/>
        <v>72</v>
      </c>
      <c r="R131" s="208">
        <f t="shared" si="30"/>
        <v>45</v>
      </c>
      <c r="S131" s="267">
        <f>(S132+S140)/2</f>
        <v>3.4366666666666665</v>
      </c>
    </row>
    <row r="132" spans="1:19" s="184" customFormat="1" ht="12" hidden="1" customHeight="1" x14ac:dyDescent="0.2">
      <c r="A132" s="268"/>
      <c r="B132" s="269" t="s">
        <v>250</v>
      </c>
      <c r="C132" s="304"/>
      <c r="D132" s="271">
        <f t="shared" ref="D132:R132" si="31">SUM(D133:D139)</f>
        <v>0</v>
      </c>
      <c r="E132" s="272">
        <f t="shared" si="31"/>
        <v>0</v>
      </c>
      <c r="F132" s="273">
        <f t="shared" si="31"/>
        <v>0</v>
      </c>
      <c r="G132" s="271">
        <f t="shared" si="31"/>
        <v>0</v>
      </c>
      <c r="H132" s="272">
        <f t="shared" si="31"/>
        <v>0</v>
      </c>
      <c r="I132" s="273">
        <f t="shared" si="31"/>
        <v>0</v>
      </c>
      <c r="J132" s="271">
        <f t="shared" si="31"/>
        <v>0</v>
      </c>
      <c r="K132" s="272">
        <f t="shared" si="31"/>
        <v>55</v>
      </c>
      <c r="L132" s="273">
        <f t="shared" si="31"/>
        <v>34</v>
      </c>
      <c r="M132" s="271">
        <f t="shared" si="31"/>
        <v>1</v>
      </c>
      <c r="N132" s="272">
        <f t="shared" si="31"/>
        <v>4</v>
      </c>
      <c r="O132" s="273">
        <f t="shared" si="31"/>
        <v>0</v>
      </c>
      <c r="P132" s="271">
        <f t="shared" si="31"/>
        <v>1</v>
      </c>
      <c r="Q132" s="272">
        <f t="shared" si="31"/>
        <v>59</v>
      </c>
      <c r="R132" s="273">
        <f t="shared" si="31"/>
        <v>34</v>
      </c>
      <c r="S132" s="274">
        <f>SUM(S133:S139)/6</f>
        <v>3.3183333333333338</v>
      </c>
    </row>
    <row r="133" spans="1:19" ht="11.65" hidden="1" customHeight="1" x14ac:dyDescent="0.2">
      <c r="A133" s="275" t="s">
        <v>73</v>
      </c>
      <c r="B133" s="276" t="s">
        <v>310</v>
      </c>
      <c r="C133" s="277" t="s">
        <v>10</v>
      </c>
      <c r="D133" s="224"/>
      <c r="E133" s="225"/>
      <c r="F133" s="226"/>
      <c r="G133" s="224"/>
      <c r="H133" s="225"/>
      <c r="I133" s="226"/>
      <c r="J133" s="224">
        <v>0</v>
      </c>
      <c r="K133" s="225">
        <v>19</v>
      </c>
      <c r="L133" s="226">
        <v>20</v>
      </c>
      <c r="M133" s="224"/>
      <c r="N133" s="225"/>
      <c r="O133" s="226"/>
      <c r="P133" s="227">
        <f t="shared" ref="P133:R137" si="32">D133+G133+J133+M133</f>
        <v>0</v>
      </c>
      <c r="Q133" s="228">
        <f t="shared" si="32"/>
        <v>19</v>
      </c>
      <c r="R133" s="229">
        <f t="shared" si="32"/>
        <v>20</v>
      </c>
      <c r="S133" s="230">
        <v>3.45</v>
      </c>
    </row>
    <row r="134" spans="1:19" ht="11.65" hidden="1" customHeight="1" x14ac:dyDescent="0.2">
      <c r="A134" s="275"/>
      <c r="B134" s="276" t="s">
        <v>311</v>
      </c>
      <c r="C134" s="277" t="s">
        <v>10</v>
      </c>
      <c r="D134" s="224"/>
      <c r="E134" s="225"/>
      <c r="F134" s="226"/>
      <c r="G134" s="224"/>
      <c r="H134" s="225"/>
      <c r="I134" s="226"/>
      <c r="J134" s="224">
        <v>0</v>
      </c>
      <c r="K134" s="225">
        <v>1</v>
      </c>
      <c r="L134" s="226">
        <v>1</v>
      </c>
      <c r="M134" s="224"/>
      <c r="N134" s="225"/>
      <c r="O134" s="226"/>
      <c r="P134" s="227">
        <f t="shared" si="32"/>
        <v>0</v>
      </c>
      <c r="Q134" s="228">
        <f t="shared" si="32"/>
        <v>1</v>
      </c>
      <c r="R134" s="229">
        <f t="shared" si="32"/>
        <v>1</v>
      </c>
      <c r="S134" s="230">
        <v>3.3</v>
      </c>
    </row>
    <row r="135" spans="1:19" ht="11.65" hidden="1" customHeight="1" x14ac:dyDescent="0.2">
      <c r="A135" s="275"/>
      <c r="B135" s="276" t="s">
        <v>312</v>
      </c>
      <c r="C135" s="277" t="s">
        <v>10</v>
      </c>
      <c r="D135" s="224"/>
      <c r="E135" s="225"/>
      <c r="F135" s="226"/>
      <c r="G135" s="224"/>
      <c r="H135" s="225"/>
      <c r="I135" s="226"/>
      <c r="J135" s="224">
        <v>0</v>
      </c>
      <c r="K135" s="225">
        <v>18</v>
      </c>
      <c r="L135" s="226">
        <v>6</v>
      </c>
      <c r="M135" s="224"/>
      <c r="N135" s="225"/>
      <c r="O135" s="226"/>
      <c r="P135" s="227">
        <f t="shared" si="32"/>
        <v>0</v>
      </c>
      <c r="Q135" s="228">
        <f t="shared" si="32"/>
        <v>18</v>
      </c>
      <c r="R135" s="229">
        <f t="shared" si="32"/>
        <v>6</v>
      </c>
      <c r="S135" s="230">
        <v>3.39</v>
      </c>
    </row>
    <row r="136" spans="1:19" ht="11.65" hidden="1" customHeight="1" x14ac:dyDescent="0.2">
      <c r="A136" s="275"/>
      <c r="B136" s="276" t="s">
        <v>313</v>
      </c>
      <c r="C136" s="277" t="s">
        <v>10</v>
      </c>
      <c r="D136" s="224"/>
      <c r="E136" s="225"/>
      <c r="F136" s="226"/>
      <c r="G136" s="224"/>
      <c r="H136" s="225"/>
      <c r="I136" s="226"/>
      <c r="J136" s="224">
        <v>0</v>
      </c>
      <c r="K136" s="225">
        <v>5</v>
      </c>
      <c r="L136" s="226">
        <v>5</v>
      </c>
      <c r="M136" s="224"/>
      <c r="N136" s="225"/>
      <c r="O136" s="226"/>
      <c r="P136" s="227">
        <f t="shared" si="32"/>
        <v>0</v>
      </c>
      <c r="Q136" s="228">
        <f t="shared" si="32"/>
        <v>5</v>
      </c>
      <c r="R136" s="229">
        <f t="shared" si="32"/>
        <v>5</v>
      </c>
      <c r="S136" s="230">
        <v>3.48</v>
      </c>
    </row>
    <row r="137" spans="1:19" ht="11.65" hidden="1" customHeight="1" x14ac:dyDescent="0.2">
      <c r="A137" s="275"/>
      <c r="B137" s="276" t="s">
        <v>314</v>
      </c>
      <c r="C137" s="277" t="s">
        <v>11</v>
      </c>
      <c r="D137" s="224"/>
      <c r="E137" s="225"/>
      <c r="F137" s="226"/>
      <c r="G137" s="224"/>
      <c r="H137" s="225"/>
      <c r="I137" s="226"/>
      <c r="J137" s="224"/>
      <c r="K137" s="225"/>
      <c r="L137" s="226"/>
      <c r="M137" s="224">
        <v>1</v>
      </c>
      <c r="N137" s="225">
        <v>4</v>
      </c>
      <c r="O137" s="226">
        <v>0</v>
      </c>
      <c r="P137" s="227">
        <f t="shared" si="32"/>
        <v>1</v>
      </c>
      <c r="Q137" s="228">
        <f t="shared" si="32"/>
        <v>4</v>
      </c>
      <c r="R137" s="229">
        <f t="shared" si="32"/>
        <v>0</v>
      </c>
      <c r="S137" s="230">
        <v>3.03</v>
      </c>
    </row>
    <row r="138" spans="1:19" ht="11.65" hidden="1" customHeight="1" x14ac:dyDescent="0.2">
      <c r="A138" s="275"/>
      <c r="B138" s="276" t="s">
        <v>315</v>
      </c>
      <c r="C138" s="277" t="s">
        <v>10</v>
      </c>
      <c r="D138" s="224"/>
      <c r="E138" s="225"/>
      <c r="F138" s="226"/>
      <c r="G138" s="224"/>
      <c r="H138" s="225"/>
      <c r="I138" s="226"/>
      <c r="J138" s="224">
        <v>0</v>
      </c>
      <c r="K138" s="225">
        <v>12</v>
      </c>
      <c r="L138" s="226">
        <v>2</v>
      </c>
      <c r="M138" s="224"/>
      <c r="N138" s="225"/>
      <c r="O138" s="226"/>
      <c r="P138" s="227">
        <f>D138+G138+J138+M138</f>
        <v>0</v>
      </c>
      <c r="Q138" s="228">
        <f>E138+H138+K138+N138</f>
        <v>12</v>
      </c>
      <c r="R138" s="229">
        <f>F138+I138+L138+O138</f>
        <v>2</v>
      </c>
      <c r="S138" s="230">
        <v>3.26</v>
      </c>
    </row>
    <row r="139" spans="1:19" ht="11.65" hidden="1" customHeight="1" x14ac:dyDescent="0.2">
      <c r="A139" s="275"/>
      <c r="B139" s="276"/>
      <c r="C139" s="277"/>
      <c r="D139" s="224"/>
      <c r="E139" s="225"/>
      <c r="F139" s="226"/>
      <c r="G139" s="224"/>
      <c r="H139" s="225"/>
      <c r="I139" s="226"/>
      <c r="J139" s="224"/>
      <c r="K139" s="225"/>
      <c r="L139" s="226"/>
      <c r="M139" s="224"/>
      <c r="N139" s="225"/>
      <c r="O139" s="226"/>
      <c r="P139" s="227"/>
      <c r="Q139" s="228"/>
      <c r="R139" s="229"/>
      <c r="S139" s="230"/>
    </row>
    <row r="140" spans="1:19" s="184" customFormat="1" ht="12" hidden="1" customHeight="1" x14ac:dyDescent="0.2">
      <c r="A140" s="278"/>
      <c r="B140" s="279" t="s">
        <v>261</v>
      </c>
      <c r="C140" s="280"/>
      <c r="D140" s="281">
        <f t="shared" ref="D140:R140" si="33">SUM(D141:D143)</f>
        <v>0</v>
      </c>
      <c r="E140" s="282">
        <f t="shared" si="33"/>
        <v>0</v>
      </c>
      <c r="F140" s="283">
        <f t="shared" si="33"/>
        <v>0</v>
      </c>
      <c r="G140" s="281">
        <f t="shared" si="33"/>
        <v>0</v>
      </c>
      <c r="H140" s="282">
        <f t="shared" si="33"/>
        <v>0</v>
      </c>
      <c r="I140" s="283">
        <f t="shared" si="33"/>
        <v>0</v>
      </c>
      <c r="J140" s="281">
        <f t="shared" si="33"/>
        <v>0</v>
      </c>
      <c r="K140" s="282">
        <f t="shared" si="33"/>
        <v>13</v>
      </c>
      <c r="L140" s="283">
        <f t="shared" si="33"/>
        <v>11</v>
      </c>
      <c r="M140" s="281">
        <f t="shared" si="33"/>
        <v>0</v>
      </c>
      <c r="N140" s="282">
        <f t="shared" si="33"/>
        <v>0</v>
      </c>
      <c r="O140" s="283">
        <f t="shared" si="33"/>
        <v>0</v>
      </c>
      <c r="P140" s="281">
        <f t="shared" si="33"/>
        <v>0</v>
      </c>
      <c r="Q140" s="282">
        <f t="shared" si="33"/>
        <v>13</v>
      </c>
      <c r="R140" s="283">
        <f t="shared" si="33"/>
        <v>11</v>
      </c>
      <c r="S140" s="284">
        <f>SUM(S141:S143)/2</f>
        <v>3.5549999999999997</v>
      </c>
    </row>
    <row r="141" spans="1:19" ht="11.65" hidden="1" customHeight="1" x14ac:dyDescent="0.2">
      <c r="A141" s="275" t="s">
        <v>73</v>
      </c>
      <c r="B141" s="276" t="s">
        <v>316</v>
      </c>
      <c r="C141" s="277" t="s">
        <v>10</v>
      </c>
      <c r="D141" s="224"/>
      <c r="E141" s="225"/>
      <c r="F141" s="226"/>
      <c r="G141" s="224"/>
      <c r="H141" s="225"/>
      <c r="I141" s="226"/>
      <c r="J141" s="224">
        <v>0</v>
      </c>
      <c r="K141" s="225">
        <v>0</v>
      </c>
      <c r="L141" s="226">
        <v>1</v>
      </c>
      <c r="M141" s="224"/>
      <c r="N141" s="225"/>
      <c r="O141" s="226"/>
      <c r="P141" s="227">
        <f t="shared" ref="P141:R142" si="34">D141+G141+J141+M141</f>
        <v>0</v>
      </c>
      <c r="Q141" s="228">
        <f t="shared" si="34"/>
        <v>0</v>
      </c>
      <c r="R141" s="229">
        <f t="shared" si="34"/>
        <v>1</v>
      </c>
      <c r="S141" s="230">
        <v>3.65</v>
      </c>
    </row>
    <row r="142" spans="1:19" ht="11.65" hidden="1" customHeight="1" x14ac:dyDescent="0.2">
      <c r="A142" s="275"/>
      <c r="B142" s="276" t="s">
        <v>317</v>
      </c>
      <c r="C142" s="277" t="s">
        <v>10</v>
      </c>
      <c r="D142" s="224"/>
      <c r="E142" s="225"/>
      <c r="F142" s="226"/>
      <c r="G142" s="224"/>
      <c r="H142" s="225"/>
      <c r="I142" s="226"/>
      <c r="J142" s="224">
        <v>0</v>
      </c>
      <c r="K142" s="225">
        <v>13</v>
      </c>
      <c r="L142" s="226">
        <v>10</v>
      </c>
      <c r="M142" s="224"/>
      <c r="N142" s="225"/>
      <c r="O142" s="226"/>
      <c r="P142" s="227">
        <f t="shared" si="34"/>
        <v>0</v>
      </c>
      <c r="Q142" s="228">
        <f t="shared" si="34"/>
        <v>13</v>
      </c>
      <c r="R142" s="229">
        <f t="shared" si="34"/>
        <v>10</v>
      </c>
      <c r="S142" s="230">
        <v>3.46</v>
      </c>
    </row>
    <row r="143" spans="1:19" ht="11.65" hidden="1" customHeight="1" x14ac:dyDescent="0.2">
      <c r="A143" s="275"/>
      <c r="B143" s="276" t="s">
        <v>318</v>
      </c>
      <c r="C143" s="277" t="s">
        <v>10</v>
      </c>
      <c r="D143" s="224"/>
      <c r="E143" s="225"/>
      <c r="F143" s="226"/>
      <c r="G143" s="224"/>
      <c r="H143" s="225"/>
      <c r="I143" s="226"/>
      <c r="J143" s="224"/>
      <c r="K143" s="225"/>
      <c r="L143" s="226"/>
      <c r="M143" s="224"/>
      <c r="N143" s="225"/>
      <c r="O143" s="226"/>
      <c r="P143" s="227">
        <f>D143+G143+J143+M143</f>
        <v>0</v>
      </c>
      <c r="Q143" s="228">
        <f>E143+H143+K143+N143</f>
        <v>0</v>
      </c>
      <c r="R143" s="229">
        <f>F143+I143+L143+O143</f>
        <v>0</v>
      </c>
      <c r="S143" s="230"/>
    </row>
    <row r="144" spans="1:19" ht="12.2" hidden="1" customHeight="1" x14ac:dyDescent="0.2">
      <c r="A144" s="311"/>
      <c r="B144" s="311"/>
      <c r="C144" s="312"/>
      <c r="D144" s="312"/>
      <c r="E144" s="312"/>
      <c r="F144" s="312"/>
      <c r="G144" s="312"/>
      <c r="H144" s="312"/>
      <c r="I144" s="312"/>
      <c r="J144" s="312"/>
      <c r="K144" s="312"/>
      <c r="L144" s="312"/>
      <c r="M144" s="312"/>
      <c r="N144" s="312"/>
      <c r="O144" s="312"/>
      <c r="P144" s="313"/>
      <c r="Q144" s="313"/>
      <c r="R144" s="313"/>
      <c r="S144" s="314"/>
    </row>
    <row r="145" spans="1:19" ht="11.45" hidden="1" customHeight="1" x14ac:dyDescent="0.2">
      <c r="A145" s="191"/>
      <c r="B145" s="191"/>
      <c r="C145" s="192"/>
      <c r="D145" s="193" t="s">
        <v>5</v>
      </c>
      <c r="E145" s="194"/>
      <c r="F145" s="194"/>
      <c r="G145" s="194"/>
      <c r="H145" s="194"/>
      <c r="I145" s="194"/>
      <c r="J145" s="194"/>
      <c r="K145" s="194"/>
      <c r="L145" s="194"/>
      <c r="M145" s="194"/>
      <c r="N145" s="194"/>
      <c r="O145" s="194"/>
      <c r="P145" s="648" t="s">
        <v>6</v>
      </c>
      <c r="Q145" s="649"/>
      <c r="R145" s="650"/>
      <c r="S145" s="654" t="s">
        <v>207</v>
      </c>
    </row>
    <row r="146" spans="1:19" ht="11.45" hidden="1" customHeight="1" x14ac:dyDescent="0.2">
      <c r="A146" s="195" t="s">
        <v>2</v>
      </c>
      <c r="B146" s="195" t="s">
        <v>3</v>
      </c>
      <c r="C146" s="195" t="s">
        <v>4</v>
      </c>
      <c r="D146" s="193" t="s">
        <v>8</v>
      </c>
      <c r="E146" s="194"/>
      <c r="F146" s="196"/>
      <c r="G146" s="193" t="s">
        <v>9</v>
      </c>
      <c r="H146" s="194"/>
      <c r="I146" s="196"/>
      <c r="J146" s="193" t="s">
        <v>10</v>
      </c>
      <c r="K146" s="194"/>
      <c r="L146" s="196"/>
      <c r="M146" s="193" t="s">
        <v>11</v>
      </c>
      <c r="N146" s="194"/>
      <c r="O146" s="196"/>
      <c r="P146" s="651"/>
      <c r="Q146" s="652"/>
      <c r="R146" s="653"/>
      <c r="S146" s="655"/>
    </row>
    <row r="147" spans="1:19" ht="11.45" hidden="1" customHeight="1" x14ac:dyDescent="0.2">
      <c r="A147" s="197"/>
      <c r="B147" s="198"/>
      <c r="C147" s="199"/>
      <c r="D147" s="200" t="s">
        <v>208</v>
      </c>
      <c r="E147" s="201" t="s">
        <v>209</v>
      </c>
      <c r="F147" s="202" t="s">
        <v>210</v>
      </c>
      <c r="G147" s="200" t="s">
        <v>208</v>
      </c>
      <c r="H147" s="201" t="s">
        <v>209</v>
      </c>
      <c r="I147" s="202" t="s">
        <v>210</v>
      </c>
      <c r="J147" s="200" t="s">
        <v>208</v>
      </c>
      <c r="K147" s="201" t="s">
        <v>209</v>
      </c>
      <c r="L147" s="202" t="s">
        <v>210</v>
      </c>
      <c r="M147" s="200" t="s">
        <v>208</v>
      </c>
      <c r="N147" s="201" t="s">
        <v>209</v>
      </c>
      <c r="O147" s="202" t="s">
        <v>210</v>
      </c>
      <c r="P147" s="200" t="s">
        <v>208</v>
      </c>
      <c r="Q147" s="201" t="s">
        <v>209</v>
      </c>
      <c r="R147" s="202" t="s">
        <v>210</v>
      </c>
      <c r="S147" s="656"/>
    </row>
    <row r="148" spans="1:19" s="251" customFormat="1" ht="11.25" hidden="1" customHeight="1" x14ac:dyDescent="0.2">
      <c r="A148" s="203" t="s">
        <v>148</v>
      </c>
      <c r="B148" s="204" t="s">
        <v>319</v>
      </c>
      <c r="C148" s="205"/>
      <c r="D148" s="206">
        <f t="shared" ref="D148:R148" si="35">D149+D158</f>
        <v>0</v>
      </c>
      <c r="E148" s="207">
        <f t="shared" si="35"/>
        <v>0</v>
      </c>
      <c r="F148" s="208">
        <f t="shared" si="35"/>
        <v>0</v>
      </c>
      <c r="G148" s="206">
        <f t="shared" si="35"/>
        <v>0</v>
      </c>
      <c r="H148" s="207">
        <f t="shared" si="35"/>
        <v>0</v>
      </c>
      <c r="I148" s="208">
        <f t="shared" si="35"/>
        <v>0</v>
      </c>
      <c r="J148" s="206">
        <f t="shared" si="35"/>
        <v>0</v>
      </c>
      <c r="K148" s="207">
        <f t="shared" si="35"/>
        <v>117</v>
      </c>
      <c r="L148" s="208">
        <f t="shared" si="35"/>
        <v>35</v>
      </c>
      <c r="M148" s="206">
        <f t="shared" si="35"/>
        <v>0</v>
      </c>
      <c r="N148" s="207">
        <f t="shared" si="35"/>
        <v>0</v>
      </c>
      <c r="O148" s="208">
        <f t="shared" si="35"/>
        <v>0</v>
      </c>
      <c r="P148" s="206">
        <f t="shared" si="35"/>
        <v>0</v>
      </c>
      <c r="Q148" s="207">
        <f t="shared" si="35"/>
        <v>117</v>
      </c>
      <c r="R148" s="208">
        <f t="shared" si="35"/>
        <v>35</v>
      </c>
      <c r="S148" s="267">
        <f>(S149+S158)/2</f>
        <v>3.5114285714285716</v>
      </c>
    </row>
    <row r="149" spans="1:19" s="315" customFormat="1" ht="11.25" hidden="1" customHeight="1" x14ac:dyDescent="0.2">
      <c r="A149" s="268"/>
      <c r="B149" s="269" t="s">
        <v>250</v>
      </c>
      <c r="C149" s="304"/>
      <c r="D149" s="271">
        <f>SUM(D150:D157)</f>
        <v>0</v>
      </c>
      <c r="E149" s="272">
        <f>SUM(E150:E157)</f>
        <v>0</v>
      </c>
      <c r="F149" s="273">
        <f>SUM(F150:F157)</f>
        <v>0</v>
      </c>
      <c r="G149" s="271">
        <f t="shared" ref="G149:R149" si="36">SUM(G150:G157)</f>
        <v>0</v>
      </c>
      <c r="H149" s="272">
        <f t="shared" si="36"/>
        <v>0</v>
      </c>
      <c r="I149" s="273">
        <f t="shared" si="36"/>
        <v>0</v>
      </c>
      <c r="J149" s="271">
        <f t="shared" si="36"/>
        <v>0</v>
      </c>
      <c r="K149" s="272">
        <f t="shared" si="36"/>
        <v>117</v>
      </c>
      <c r="L149" s="273">
        <f t="shared" si="36"/>
        <v>29</v>
      </c>
      <c r="M149" s="271">
        <f t="shared" si="36"/>
        <v>0</v>
      </c>
      <c r="N149" s="272">
        <f t="shared" si="36"/>
        <v>0</v>
      </c>
      <c r="O149" s="273">
        <f t="shared" si="36"/>
        <v>0</v>
      </c>
      <c r="P149" s="271">
        <f t="shared" si="36"/>
        <v>0</v>
      </c>
      <c r="Q149" s="272">
        <f t="shared" si="36"/>
        <v>117</v>
      </c>
      <c r="R149" s="273">
        <f t="shared" si="36"/>
        <v>29</v>
      </c>
      <c r="S149" s="274">
        <f>SUM(S150:S156)/7</f>
        <v>3.3728571428571428</v>
      </c>
    </row>
    <row r="150" spans="1:19" ht="11.25" hidden="1" customHeight="1" x14ac:dyDescent="0.2">
      <c r="A150" s="275" t="s">
        <v>73</v>
      </c>
      <c r="B150" s="276" t="s">
        <v>320</v>
      </c>
      <c r="C150" s="277" t="s">
        <v>10</v>
      </c>
      <c r="D150" s="224"/>
      <c r="E150" s="225"/>
      <c r="F150" s="226"/>
      <c r="G150" s="224"/>
      <c r="H150" s="225"/>
      <c r="I150" s="226"/>
      <c r="J150" s="224">
        <v>0</v>
      </c>
      <c r="K150" s="225">
        <v>13</v>
      </c>
      <c r="L150" s="226">
        <v>4</v>
      </c>
      <c r="M150" s="224"/>
      <c r="N150" s="225"/>
      <c r="O150" s="226"/>
      <c r="P150" s="227">
        <f t="shared" ref="P150:R157" si="37">D150+G150+J150+M150</f>
        <v>0</v>
      </c>
      <c r="Q150" s="228">
        <f t="shared" si="37"/>
        <v>13</v>
      </c>
      <c r="R150" s="229">
        <f t="shared" si="37"/>
        <v>4</v>
      </c>
      <c r="S150" s="230">
        <v>3.38</v>
      </c>
    </row>
    <row r="151" spans="1:19" ht="11.25" hidden="1" customHeight="1" x14ac:dyDescent="0.2">
      <c r="A151" s="275"/>
      <c r="B151" s="276" t="s">
        <v>321</v>
      </c>
      <c r="C151" s="277" t="s">
        <v>10</v>
      </c>
      <c r="D151" s="224"/>
      <c r="E151" s="225"/>
      <c r="F151" s="226"/>
      <c r="G151" s="224"/>
      <c r="H151" s="225"/>
      <c r="I151" s="226"/>
      <c r="J151" s="224">
        <v>0</v>
      </c>
      <c r="K151" s="225">
        <v>31</v>
      </c>
      <c r="L151" s="226">
        <v>5</v>
      </c>
      <c r="M151" s="224"/>
      <c r="N151" s="225"/>
      <c r="O151" s="226"/>
      <c r="P151" s="227">
        <f t="shared" si="37"/>
        <v>0</v>
      </c>
      <c r="Q151" s="228">
        <f t="shared" si="37"/>
        <v>31</v>
      </c>
      <c r="R151" s="229">
        <f t="shared" si="37"/>
        <v>5</v>
      </c>
      <c r="S151" s="230">
        <v>3.33</v>
      </c>
    </row>
    <row r="152" spans="1:19" ht="11.25" hidden="1" customHeight="1" x14ac:dyDescent="0.2">
      <c r="A152" s="275"/>
      <c r="B152" s="276" t="s">
        <v>322</v>
      </c>
      <c r="C152" s="277" t="s">
        <v>10</v>
      </c>
      <c r="D152" s="224"/>
      <c r="E152" s="225"/>
      <c r="F152" s="226"/>
      <c r="G152" s="224"/>
      <c r="H152" s="225"/>
      <c r="I152" s="226"/>
      <c r="J152" s="224">
        <v>0</v>
      </c>
      <c r="K152" s="225">
        <v>20</v>
      </c>
      <c r="L152" s="226">
        <v>3</v>
      </c>
      <c r="M152" s="224"/>
      <c r="N152" s="225"/>
      <c r="O152" s="226"/>
      <c r="P152" s="227">
        <f t="shared" si="37"/>
        <v>0</v>
      </c>
      <c r="Q152" s="228">
        <f t="shared" si="37"/>
        <v>20</v>
      </c>
      <c r="R152" s="229">
        <f t="shared" si="37"/>
        <v>3</v>
      </c>
      <c r="S152" s="230">
        <v>3.32</v>
      </c>
    </row>
    <row r="153" spans="1:19" ht="11.25" hidden="1" customHeight="1" x14ac:dyDescent="0.2">
      <c r="A153" s="275"/>
      <c r="B153" s="276" t="s">
        <v>323</v>
      </c>
      <c r="C153" s="277" t="s">
        <v>10</v>
      </c>
      <c r="D153" s="224"/>
      <c r="E153" s="225"/>
      <c r="F153" s="226"/>
      <c r="G153" s="224"/>
      <c r="H153" s="225"/>
      <c r="I153" s="226"/>
      <c r="J153" s="224">
        <v>0</v>
      </c>
      <c r="K153" s="225">
        <v>9</v>
      </c>
      <c r="L153" s="226">
        <v>5</v>
      </c>
      <c r="M153" s="224"/>
      <c r="N153" s="225"/>
      <c r="O153" s="226"/>
      <c r="P153" s="227">
        <f t="shared" si="37"/>
        <v>0</v>
      </c>
      <c r="Q153" s="228">
        <f t="shared" si="37"/>
        <v>9</v>
      </c>
      <c r="R153" s="229">
        <f t="shared" si="37"/>
        <v>5</v>
      </c>
      <c r="S153" s="230">
        <v>3.36</v>
      </c>
    </row>
    <row r="154" spans="1:19" ht="11.25" hidden="1" customHeight="1" x14ac:dyDescent="0.2">
      <c r="A154" s="275"/>
      <c r="B154" s="276" t="s">
        <v>324</v>
      </c>
      <c r="C154" s="277" t="s">
        <v>10</v>
      </c>
      <c r="D154" s="224"/>
      <c r="E154" s="225"/>
      <c r="F154" s="226"/>
      <c r="G154" s="224"/>
      <c r="H154" s="225"/>
      <c r="I154" s="226"/>
      <c r="J154" s="224">
        <v>0</v>
      </c>
      <c r="K154" s="225">
        <v>11</v>
      </c>
      <c r="L154" s="226">
        <v>5</v>
      </c>
      <c r="M154" s="224"/>
      <c r="N154" s="225"/>
      <c r="O154" s="226"/>
      <c r="P154" s="227">
        <f t="shared" si="37"/>
        <v>0</v>
      </c>
      <c r="Q154" s="228">
        <f t="shared" si="37"/>
        <v>11</v>
      </c>
      <c r="R154" s="229">
        <f t="shared" si="37"/>
        <v>5</v>
      </c>
      <c r="S154" s="230">
        <v>3.44</v>
      </c>
    </row>
    <row r="155" spans="1:19" ht="11.25" hidden="1" customHeight="1" x14ac:dyDescent="0.2">
      <c r="A155" s="275"/>
      <c r="B155" s="276" t="s">
        <v>325</v>
      </c>
      <c r="C155" s="277" t="s">
        <v>10</v>
      </c>
      <c r="D155" s="224"/>
      <c r="E155" s="225"/>
      <c r="F155" s="226"/>
      <c r="G155" s="224"/>
      <c r="H155" s="225"/>
      <c r="I155" s="226"/>
      <c r="J155" s="224">
        <v>0</v>
      </c>
      <c r="K155" s="225">
        <v>11</v>
      </c>
      <c r="L155" s="226">
        <v>1</v>
      </c>
      <c r="M155" s="224"/>
      <c r="N155" s="225"/>
      <c r="O155" s="226"/>
      <c r="P155" s="227">
        <f t="shared" si="37"/>
        <v>0</v>
      </c>
      <c r="Q155" s="228">
        <f t="shared" si="37"/>
        <v>11</v>
      </c>
      <c r="R155" s="229">
        <f t="shared" si="37"/>
        <v>1</v>
      </c>
      <c r="S155" s="230">
        <v>3.36</v>
      </c>
    </row>
    <row r="156" spans="1:19" ht="11.25" hidden="1" customHeight="1" x14ac:dyDescent="0.2">
      <c r="A156" s="275"/>
      <c r="B156" s="276" t="s">
        <v>326</v>
      </c>
      <c r="C156" s="277" t="s">
        <v>10</v>
      </c>
      <c r="D156" s="224"/>
      <c r="E156" s="225"/>
      <c r="F156" s="226"/>
      <c r="G156" s="224"/>
      <c r="H156" s="225"/>
      <c r="I156" s="226"/>
      <c r="J156" s="224">
        <v>0</v>
      </c>
      <c r="K156" s="225">
        <v>22</v>
      </c>
      <c r="L156" s="226">
        <v>6</v>
      </c>
      <c r="M156" s="224"/>
      <c r="N156" s="225"/>
      <c r="O156" s="226"/>
      <c r="P156" s="227">
        <f t="shared" si="37"/>
        <v>0</v>
      </c>
      <c r="Q156" s="228">
        <f t="shared" si="37"/>
        <v>22</v>
      </c>
      <c r="R156" s="229">
        <f t="shared" si="37"/>
        <v>6</v>
      </c>
      <c r="S156" s="230">
        <v>3.42</v>
      </c>
    </row>
    <row r="157" spans="1:19" ht="11.25" hidden="1" customHeight="1" x14ac:dyDescent="0.2">
      <c r="A157" s="275"/>
      <c r="B157" s="276" t="s">
        <v>327</v>
      </c>
      <c r="C157" s="277" t="s">
        <v>10</v>
      </c>
      <c r="D157" s="224"/>
      <c r="E157" s="225"/>
      <c r="F157" s="226"/>
      <c r="G157" s="224"/>
      <c r="H157" s="225"/>
      <c r="I157" s="226"/>
      <c r="J157" s="224"/>
      <c r="K157" s="225"/>
      <c r="L157" s="226"/>
      <c r="M157" s="224"/>
      <c r="N157" s="225"/>
      <c r="O157" s="226"/>
      <c r="P157" s="227">
        <f t="shared" si="37"/>
        <v>0</v>
      </c>
      <c r="Q157" s="228">
        <f t="shared" si="37"/>
        <v>0</v>
      </c>
      <c r="R157" s="229">
        <f t="shared" si="37"/>
        <v>0</v>
      </c>
      <c r="S157" s="230"/>
    </row>
    <row r="158" spans="1:19" s="184" customFormat="1" ht="11.25" hidden="1" customHeight="1" x14ac:dyDescent="0.2">
      <c r="A158" s="278"/>
      <c r="B158" s="279" t="s">
        <v>261</v>
      </c>
      <c r="C158" s="280"/>
      <c r="D158" s="281">
        <f t="shared" ref="D158:R158" si="38">SUM(D159:D163)</f>
        <v>0</v>
      </c>
      <c r="E158" s="282">
        <f t="shared" si="38"/>
        <v>0</v>
      </c>
      <c r="F158" s="283">
        <f t="shared" si="38"/>
        <v>0</v>
      </c>
      <c r="G158" s="281">
        <f t="shared" si="38"/>
        <v>0</v>
      </c>
      <c r="H158" s="282">
        <f t="shared" si="38"/>
        <v>0</v>
      </c>
      <c r="I158" s="283">
        <f t="shared" si="38"/>
        <v>0</v>
      </c>
      <c r="J158" s="281">
        <f t="shared" si="38"/>
        <v>0</v>
      </c>
      <c r="K158" s="282">
        <f t="shared" si="38"/>
        <v>0</v>
      </c>
      <c r="L158" s="283">
        <f t="shared" si="38"/>
        <v>6</v>
      </c>
      <c r="M158" s="281">
        <f t="shared" si="38"/>
        <v>0</v>
      </c>
      <c r="N158" s="282">
        <f t="shared" si="38"/>
        <v>0</v>
      </c>
      <c r="O158" s="283">
        <f t="shared" si="38"/>
        <v>0</v>
      </c>
      <c r="P158" s="281">
        <f t="shared" si="38"/>
        <v>0</v>
      </c>
      <c r="Q158" s="282">
        <f t="shared" si="38"/>
        <v>0</v>
      </c>
      <c r="R158" s="283">
        <f t="shared" si="38"/>
        <v>6</v>
      </c>
      <c r="S158" s="284">
        <f>SUM(S159:S163)/1</f>
        <v>3.65</v>
      </c>
    </row>
    <row r="159" spans="1:19" ht="11.25" hidden="1" customHeight="1" x14ac:dyDescent="0.2">
      <c r="A159" s="275"/>
      <c r="B159" s="276" t="s">
        <v>320</v>
      </c>
      <c r="C159" s="277" t="s">
        <v>10</v>
      </c>
      <c r="D159" s="224"/>
      <c r="E159" s="225"/>
      <c r="F159" s="226"/>
      <c r="G159" s="224"/>
      <c r="H159" s="225"/>
      <c r="I159" s="226"/>
      <c r="J159" s="224"/>
      <c r="K159" s="225"/>
      <c r="L159" s="226"/>
      <c r="M159" s="224"/>
      <c r="N159" s="225"/>
      <c r="O159" s="226"/>
      <c r="P159" s="227">
        <f t="shared" ref="P159:R164" si="39">D159+G159+J159+M159</f>
        <v>0</v>
      </c>
      <c r="Q159" s="228">
        <f t="shared" si="39"/>
        <v>0</v>
      </c>
      <c r="R159" s="229">
        <f t="shared" si="39"/>
        <v>0</v>
      </c>
      <c r="S159" s="230"/>
    </row>
    <row r="160" spans="1:19" ht="11.25" hidden="1" customHeight="1" x14ac:dyDescent="0.2">
      <c r="A160" s="275"/>
      <c r="B160" s="276" t="s">
        <v>328</v>
      </c>
      <c r="C160" s="277" t="s">
        <v>10</v>
      </c>
      <c r="D160" s="224"/>
      <c r="E160" s="225"/>
      <c r="F160" s="226"/>
      <c r="G160" s="224"/>
      <c r="H160" s="225"/>
      <c r="I160" s="226"/>
      <c r="J160" s="224"/>
      <c r="K160" s="225"/>
      <c r="L160" s="226"/>
      <c r="M160" s="224"/>
      <c r="N160" s="225"/>
      <c r="O160" s="226"/>
      <c r="P160" s="227">
        <f t="shared" si="39"/>
        <v>0</v>
      </c>
      <c r="Q160" s="228">
        <f t="shared" si="39"/>
        <v>0</v>
      </c>
      <c r="R160" s="229">
        <f t="shared" si="39"/>
        <v>0</v>
      </c>
      <c r="S160" s="230"/>
    </row>
    <row r="161" spans="1:19" ht="11.25" hidden="1" customHeight="1" x14ac:dyDescent="0.2">
      <c r="A161" s="275"/>
      <c r="B161" s="276" t="s">
        <v>329</v>
      </c>
      <c r="C161" s="277" t="s">
        <v>10</v>
      </c>
      <c r="D161" s="224"/>
      <c r="E161" s="225"/>
      <c r="F161" s="226"/>
      <c r="G161" s="224"/>
      <c r="H161" s="225"/>
      <c r="I161" s="226"/>
      <c r="J161" s="224"/>
      <c r="K161" s="225"/>
      <c r="L161" s="226"/>
      <c r="M161" s="224"/>
      <c r="N161" s="225"/>
      <c r="O161" s="226"/>
      <c r="P161" s="227">
        <f t="shared" si="39"/>
        <v>0</v>
      </c>
      <c r="Q161" s="228">
        <f t="shared" si="39"/>
        <v>0</v>
      </c>
      <c r="R161" s="229">
        <f t="shared" si="39"/>
        <v>0</v>
      </c>
      <c r="S161" s="230"/>
    </row>
    <row r="162" spans="1:19" ht="11.25" hidden="1" customHeight="1" x14ac:dyDescent="0.2">
      <c r="A162" s="275"/>
      <c r="B162" s="276" t="s">
        <v>330</v>
      </c>
      <c r="C162" s="277" t="s">
        <v>10</v>
      </c>
      <c r="D162" s="224"/>
      <c r="E162" s="225"/>
      <c r="F162" s="226"/>
      <c r="G162" s="224"/>
      <c r="H162" s="225"/>
      <c r="I162" s="226"/>
      <c r="J162" s="224"/>
      <c r="K162" s="225"/>
      <c r="L162" s="226"/>
      <c r="M162" s="224"/>
      <c r="N162" s="225"/>
      <c r="O162" s="226"/>
      <c r="P162" s="227">
        <f>D162+G162+J162+M162</f>
        <v>0</v>
      </c>
      <c r="Q162" s="228">
        <f>E162+H162+K162+N162</f>
        <v>0</v>
      </c>
      <c r="R162" s="229">
        <f>F162+I162+L162+O162</f>
        <v>0</v>
      </c>
      <c r="S162" s="230"/>
    </row>
    <row r="163" spans="1:19" ht="11.25" hidden="1" customHeight="1" x14ac:dyDescent="0.2">
      <c r="A163" s="275"/>
      <c r="B163" s="276" t="s">
        <v>331</v>
      </c>
      <c r="C163" s="277" t="s">
        <v>10</v>
      </c>
      <c r="D163" s="224"/>
      <c r="E163" s="225"/>
      <c r="F163" s="226"/>
      <c r="G163" s="224"/>
      <c r="H163" s="225"/>
      <c r="I163" s="226"/>
      <c r="J163" s="224">
        <v>0</v>
      </c>
      <c r="K163" s="225">
        <v>0</v>
      </c>
      <c r="L163" s="226">
        <v>6</v>
      </c>
      <c r="M163" s="224"/>
      <c r="N163" s="225"/>
      <c r="O163" s="226"/>
      <c r="P163" s="227">
        <f t="shared" si="39"/>
        <v>0</v>
      </c>
      <c r="Q163" s="228">
        <f t="shared" si="39"/>
        <v>0</v>
      </c>
      <c r="R163" s="229">
        <f t="shared" si="39"/>
        <v>6</v>
      </c>
      <c r="S163" s="230">
        <v>3.65</v>
      </c>
    </row>
    <row r="164" spans="1:19" s="251" customFormat="1" ht="11.25" hidden="1" customHeight="1" x14ac:dyDescent="0.2">
      <c r="A164" s="316" t="s">
        <v>160</v>
      </c>
      <c r="B164" s="316" t="s">
        <v>332</v>
      </c>
      <c r="C164" s="317" t="s">
        <v>10</v>
      </c>
      <c r="D164" s="318"/>
      <c r="E164" s="319"/>
      <c r="F164" s="320"/>
      <c r="G164" s="318"/>
      <c r="H164" s="319"/>
      <c r="I164" s="320"/>
      <c r="J164" s="318">
        <v>0</v>
      </c>
      <c r="K164" s="319">
        <v>26</v>
      </c>
      <c r="L164" s="320">
        <v>3</v>
      </c>
      <c r="M164" s="318"/>
      <c r="N164" s="319"/>
      <c r="O164" s="320"/>
      <c r="P164" s="318">
        <f t="shared" si="39"/>
        <v>0</v>
      </c>
      <c r="Q164" s="319">
        <f t="shared" si="39"/>
        <v>26</v>
      </c>
      <c r="R164" s="320">
        <f t="shared" si="39"/>
        <v>3</v>
      </c>
      <c r="S164" s="321">
        <v>3.15</v>
      </c>
    </row>
    <row r="165" spans="1:19" s="251" customFormat="1" ht="11.25" hidden="1" customHeight="1" x14ac:dyDescent="0.2">
      <c r="A165" s="203" t="s">
        <v>162</v>
      </c>
      <c r="B165" s="204" t="s">
        <v>333</v>
      </c>
      <c r="C165" s="205"/>
      <c r="D165" s="206">
        <f t="shared" ref="D165:R165" si="40">D166+D171</f>
        <v>0</v>
      </c>
      <c r="E165" s="207">
        <f t="shared" si="40"/>
        <v>0</v>
      </c>
      <c r="F165" s="208">
        <f t="shared" si="40"/>
        <v>0</v>
      </c>
      <c r="G165" s="206">
        <f t="shared" si="40"/>
        <v>0</v>
      </c>
      <c r="H165" s="207">
        <f t="shared" si="40"/>
        <v>0</v>
      </c>
      <c r="I165" s="208">
        <f t="shared" si="40"/>
        <v>0</v>
      </c>
      <c r="J165" s="206">
        <f t="shared" si="40"/>
        <v>0</v>
      </c>
      <c r="K165" s="207">
        <f t="shared" si="40"/>
        <v>26</v>
      </c>
      <c r="L165" s="208">
        <f t="shared" si="40"/>
        <v>2</v>
      </c>
      <c r="M165" s="206">
        <f t="shared" si="40"/>
        <v>0</v>
      </c>
      <c r="N165" s="207">
        <f t="shared" si="40"/>
        <v>0</v>
      </c>
      <c r="O165" s="208">
        <f t="shared" si="40"/>
        <v>0</v>
      </c>
      <c r="P165" s="206">
        <f t="shared" si="40"/>
        <v>0</v>
      </c>
      <c r="Q165" s="207">
        <f t="shared" si="40"/>
        <v>26</v>
      </c>
      <c r="R165" s="208">
        <f t="shared" si="40"/>
        <v>2</v>
      </c>
      <c r="S165" s="267">
        <f>(S166+S171)/1</f>
        <v>3.1366666666666667</v>
      </c>
    </row>
    <row r="166" spans="1:19" s="184" customFormat="1" ht="11.25" hidden="1" customHeight="1" x14ac:dyDescent="0.2">
      <c r="A166" s="268"/>
      <c r="B166" s="269" t="s">
        <v>250</v>
      </c>
      <c r="C166" s="304"/>
      <c r="D166" s="322">
        <f t="shared" ref="D166:R166" si="41">SUM(D167:D170)</f>
        <v>0</v>
      </c>
      <c r="E166" s="323">
        <f t="shared" si="41"/>
        <v>0</v>
      </c>
      <c r="F166" s="324">
        <f t="shared" si="41"/>
        <v>0</v>
      </c>
      <c r="G166" s="322">
        <f t="shared" si="41"/>
        <v>0</v>
      </c>
      <c r="H166" s="323">
        <f t="shared" si="41"/>
        <v>0</v>
      </c>
      <c r="I166" s="324">
        <f t="shared" si="41"/>
        <v>0</v>
      </c>
      <c r="J166" s="322">
        <f t="shared" si="41"/>
        <v>0</v>
      </c>
      <c r="K166" s="323">
        <f t="shared" si="41"/>
        <v>26</v>
      </c>
      <c r="L166" s="324">
        <f t="shared" si="41"/>
        <v>2</v>
      </c>
      <c r="M166" s="322">
        <f t="shared" si="41"/>
        <v>0</v>
      </c>
      <c r="N166" s="323">
        <f t="shared" si="41"/>
        <v>0</v>
      </c>
      <c r="O166" s="324">
        <f t="shared" si="41"/>
        <v>0</v>
      </c>
      <c r="P166" s="322">
        <f t="shared" si="41"/>
        <v>0</v>
      </c>
      <c r="Q166" s="323">
        <f t="shared" si="41"/>
        <v>26</v>
      </c>
      <c r="R166" s="324">
        <f t="shared" si="41"/>
        <v>2</v>
      </c>
      <c r="S166" s="274">
        <f>SUM(S167:S170)/3</f>
        <v>3.1366666666666667</v>
      </c>
    </row>
    <row r="167" spans="1:19" ht="11.25" hidden="1" customHeight="1" x14ac:dyDescent="0.2">
      <c r="A167" s="275"/>
      <c r="B167" s="276" t="s">
        <v>334</v>
      </c>
      <c r="C167" s="277" t="s">
        <v>10</v>
      </c>
      <c r="D167" s="224"/>
      <c r="E167" s="225"/>
      <c r="F167" s="226"/>
      <c r="G167" s="224"/>
      <c r="H167" s="225"/>
      <c r="I167" s="226"/>
      <c r="J167" s="224">
        <v>0</v>
      </c>
      <c r="K167" s="225">
        <v>17</v>
      </c>
      <c r="L167" s="226">
        <v>2</v>
      </c>
      <c r="M167" s="224"/>
      <c r="N167" s="225"/>
      <c r="O167" s="226"/>
      <c r="P167" s="227">
        <f t="shared" ref="P167:R170" si="42">D167+G167+J167+M167</f>
        <v>0</v>
      </c>
      <c r="Q167" s="228">
        <f t="shared" si="42"/>
        <v>17</v>
      </c>
      <c r="R167" s="229">
        <f t="shared" si="42"/>
        <v>2</v>
      </c>
      <c r="S167" s="230">
        <v>3.18</v>
      </c>
    </row>
    <row r="168" spans="1:19" ht="11.25" hidden="1" customHeight="1" x14ac:dyDescent="0.2">
      <c r="A168" s="275"/>
      <c r="B168" s="276" t="s">
        <v>335</v>
      </c>
      <c r="C168" s="277" t="s">
        <v>10</v>
      </c>
      <c r="D168" s="224"/>
      <c r="E168" s="225"/>
      <c r="F168" s="226"/>
      <c r="G168" s="224"/>
      <c r="H168" s="225"/>
      <c r="I168" s="226"/>
      <c r="J168" s="224">
        <v>0</v>
      </c>
      <c r="K168" s="225">
        <v>2</v>
      </c>
      <c r="L168" s="226">
        <v>0</v>
      </c>
      <c r="M168" s="224"/>
      <c r="N168" s="225"/>
      <c r="O168" s="226"/>
      <c r="P168" s="227">
        <f>D168+G168+J168+M168</f>
        <v>0</v>
      </c>
      <c r="Q168" s="228">
        <f>E168+H168+K168+N168</f>
        <v>2</v>
      </c>
      <c r="R168" s="229">
        <f>F168+I168+L168+O168</f>
        <v>0</v>
      </c>
      <c r="S168" s="230">
        <v>3.06</v>
      </c>
    </row>
    <row r="169" spans="1:19" ht="11.25" hidden="1" customHeight="1" x14ac:dyDescent="0.2">
      <c r="A169" s="275"/>
      <c r="B169" s="276" t="s">
        <v>336</v>
      </c>
      <c r="C169" s="277" t="s">
        <v>10</v>
      </c>
      <c r="D169" s="224"/>
      <c r="E169" s="225"/>
      <c r="F169" s="226"/>
      <c r="G169" s="224"/>
      <c r="H169" s="225"/>
      <c r="I169" s="226"/>
      <c r="J169" s="224"/>
      <c r="K169" s="225"/>
      <c r="L169" s="226"/>
      <c r="M169" s="224"/>
      <c r="N169" s="225"/>
      <c r="O169" s="226"/>
      <c r="P169" s="227">
        <f t="shared" si="42"/>
        <v>0</v>
      </c>
      <c r="Q169" s="228">
        <f t="shared" si="42"/>
        <v>0</v>
      </c>
      <c r="R169" s="229">
        <f t="shared" si="42"/>
        <v>0</v>
      </c>
      <c r="S169" s="230"/>
    </row>
    <row r="170" spans="1:19" ht="11.25" hidden="1" customHeight="1" x14ac:dyDescent="0.2">
      <c r="A170" s="275"/>
      <c r="B170" s="276" t="s">
        <v>337</v>
      </c>
      <c r="C170" s="277" t="s">
        <v>10</v>
      </c>
      <c r="D170" s="224"/>
      <c r="E170" s="225"/>
      <c r="F170" s="226"/>
      <c r="G170" s="224"/>
      <c r="H170" s="225"/>
      <c r="I170" s="226"/>
      <c r="J170" s="224">
        <v>0</v>
      </c>
      <c r="K170" s="225">
        <v>7</v>
      </c>
      <c r="L170" s="226">
        <v>0</v>
      </c>
      <c r="M170" s="224"/>
      <c r="N170" s="225"/>
      <c r="O170" s="226"/>
      <c r="P170" s="227">
        <f t="shared" si="42"/>
        <v>0</v>
      </c>
      <c r="Q170" s="228">
        <f t="shared" si="42"/>
        <v>7</v>
      </c>
      <c r="R170" s="229">
        <f t="shared" si="42"/>
        <v>0</v>
      </c>
      <c r="S170" s="230">
        <v>3.17</v>
      </c>
    </row>
    <row r="171" spans="1:19" s="184" customFormat="1" ht="11.25" hidden="1" customHeight="1" x14ac:dyDescent="0.2">
      <c r="A171" s="278"/>
      <c r="B171" s="279" t="s">
        <v>261</v>
      </c>
      <c r="C171" s="280"/>
      <c r="D171" s="281">
        <f t="shared" ref="D171:R171" si="43">SUM(D172:D173)</f>
        <v>0</v>
      </c>
      <c r="E171" s="282">
        <f t="shared" si="43"/>
        <v>0</v>
      </c>
      <c r="F171" s="283">
        <f t="shared" si="43"/>
        <v>0</v>
      </c>
      <c r="G171" s="281">
        <f t="shared" si="43"/>
        <v>0</v>
      </c>
      <c r="H171" s="282">
        <f t="shared" si="43"/>
        <v>0</v>
      </c>
      <c r="I171" s="283">
        <f t="shared" si="43"/>
        <v>0</v>
      </c>
      <c r="J171" s="281">
        <f t="shared" si="43"/>
        <v>0</v>
      </c>
      <c r="K171" s="282">
        <f t="shared" si="43"/>
        <v>0</v>
      </c>
      <c r="L171" s="283">
        <f t="shared" si="43"/>
        <v>0</v>
      </c>
      <c r="M171" s="281">
        <f t="shared" si="43"/>
        <v>0</v>
      </c>
      <c r="N171" s="282">
        <f t="shared" si="43"/>
        <v>0</v>
      </c>
      <c r="O171" s="283">
        <f t="shared" si="43"/>
        <v>0</v>
      </c>
      <c r="P171" s="281">
        <f t="shared" si="43"/>
        <v>0</v>
      </c>
      <c r="Q171" s="282">
        <f t="shared" si="43"/>
        <v>0</v>
      </c>
      <c r="R171" s="283">
        <f t="shared" si="43"/>
        <v>0</v>
      </c>
      <c r="S171" s="284">
        <f>SUM(S172:S173)/1</f>
        <v>0</v>
      </c>
    </row>
    <row r="172" spans="1:19" ht="11.25" hidden="1" customHeight="1" x14ac:dyDescent="0.2">
      <c r="A172" s="275"/>
      <c r="B172" s="276" t="s">
        <v>168</v>
      </c>
      <c r="C172" s="277" t="s">
        <v>10</v>
      </c>
      <c r="D172" s="224"/>
      <c r="E172" s="225"/>
      <c r="F172" s="226"/>
      <c r="G172" s="224"/>
      <c r="H172" s="225"/>
      <c r="I172" s="226"/>
      <c r="J172" s="224"/>
      <c r="K172" s="225"/>
      <c r="L172" s="226"/>
      <c r="M172" s="224"/>
      <c r="N172" s="225"/>
      <c r="O172" s="226"/>
      <c r="P172" s="227">
        <f t="shared" ref="P172:R173" si="44">D172+G172+J172+M172</f>
        <v>0</v>
      </c>
      <c r="Q172" s="228">
        <f t="shared" si="44"/>
        <v>0</v>
      </c>
      <c r="R172" s="229">
        <f t="shared" si="44"/>
        <v>0</v>
      </c>
      <c r="S172" s="230"/>
    </row>
    <row r="173" spans="1:19" ht="11.25" hidden="1" customHeight="1" x14ac:dyDescent="0.2">
      <c r="A173" s="275"/>
      <c r="B173" s="276" t="s">
        <v>338</v>
      </c>
      <c r="C173" s="277" t="s">
        <v>10</v>
      </c>
      <c r="D173" s="224"/>
      <c r="E173" s="225"/>
      <c r="F173" s="226"/>
      <c r="G173" s="224"/>
      <c r="H173" s="225"/>
      <c r="I173" s="226"/>
      <c r="J173" s="224"/>
      <c r="K173" s="225"/>
      <c r="L173" s="226"/>
      <c r="M173" s="224"/>
      <c r="N173" s="225"/>
      <c r="O173" s="226"/>
      <c r="P173" s="227">
        <f t="shared" si="44"/>
        <v>0</v>
      </c>
      <c r="Q173" s="228">
        <f t="shared" si="44"/>
        <v>0</v>
      </c>
      <c r="R173" s="229">
        <f t="shared" si="44"/>
        <v>0</v>
      </c>
      <c r="S173" s="230"/>
    </row>
    <row r="174" spans="1:19" s="251" customFormat="1" ht="11.25" hidden="1" customHeight="1" x14ac:dyDescent="0.2">
      <c r="A174" s="203" t="s">
        <v>170</v>
      </c>
      <c r="B174" s="204" t="s">
        <v>171</v>
      </c>
      <c r="C174" s="205"/>
      <c r="D174" s="206">
        <f t="shared" ref="D174:R174" si="45">D175+D183</f>
        <v>0</v>
      </c>
      <c r="E174" s="207">
        <f t="shared" si="45"/>
        <v>0</v>
      </c>
      <c r="F174" s="208">
        <f t="shared" si="45"/>
        <v>0</v>
      </c>
      <c r="G174" s="206">
        <f t="shared" si="45"/>
        <v>0</v>
      </c>
      <c r="H174" s="207">
        <f t="shared" si="45"/>
        <v>0</v>
      </c>
      <c r="I174" s="208">
        <f t="shared" si="45"/>
        <v>0</v>
      </c>
      <c r="J174" s="206">
        <f t="shared" si="45"/>
        <v>0</v>
      </c>
      <c r="K174" s="207">
        <f t="shared" si="45"/>
        <v>51</v>
      </c>
      <c r="L174" s="208">
        <f t="shared" si="45"/>
        <v>40</v>
      </c>
      <c r="M174" s="206">
        <f t="shared" si="45"/>
        <v>0</v>
      </c>
      <c r="N174" s="207">
        <f t="shared" si="45"/>
        <v>0</v>
      </c>
      <c r="O174" s="208">
        <f t="shared" si="45"/>
        <v>0</v>
      </c>
      <c r="P174" s="206">
        <f t="shared" si="45"/>
        <v>0</v>
      </c>
      <c r="Q174" s="207">
        <f t="shared" si="45"/>
        <v>51</v>
      </c>
      <c r="R174" s="208">
        <f t="shared" si="45"/>
        <v>40</v>
      </c>
      <c r="S174" s="267">
        <f>(S175+S183)/1</f>
        <v>3.4350000000000001</v>
      </c>
    </row>
    <row r="175" spans="1:19" s="315" customFormat="1" ht="11.25" hidden="1" customHeight="1" x14ac:dyDescent="0.2">
      <c r="A175" s="268"/>
      <c r="B175" s="269" t="s">
        <v>250</v>
      </c>
      <c r="C175" s="304"/>
      <c r="D175" s="322">
        <f t="shared" ref="D175:R175" si="46">SUM(D176:D182)</f>
        <v>0</v>
      </c>
      <c r="E175" s="323">
        <f t="shared" si="46"/>
        <v>0</v>
      </c>
      <c r="F175" s="324">
        <f t="shared" si="46"/>
        <v>0</v>
      </c>
      <c r="G175" s="322">
        <f t="shared" si="46"/>
        <v>0</v>
      </c>
      <c r="H175" s="323">
        <f t="shared" si="46"/>
        <v>0</v>
      </c>
      <c r="I175" s="324">
        <f t="shared" si="46"/>
        <v>0</v>
      </c>
      <c r="J175" s="322">
        <f t="shared" si="46"/>
        <v>0</v>
      </c>
      <c r="K175" s="323">
        <f t="shared" si="46"/>
        <v>51</v>
      </c>
      <c r="L175" s="324">
        <f t="shared" si="46"/>
        <v>40</v>
      </c>
      <c r="M175" s="322">
        <f t="shared" si="46"/>
        <v>0</v>
      </c>
      <c r="N175" s="323">
        <f t="shared" si="46"/>
        <v>0</v>
      </c>
      <c r="O175" s="324">
        <f t="shared" si="46"/>
        <v>0</v>
      </c>
      <c r="P175" s="322">
        <f t="shared" si="46"/>
        <v>0</v>
      </c>
      <c r="Q175" s="323">
        <f t="shared" si="46"/>
        <v>51</v>
      </c>
      <c r="R175" s="324">
        <f t="shared" si="46"/>
        <v>40</v>
      </c>
      <c r="S175" s="274">
        <f>SUM(S176:S180)/4</f>
        <v>3.4350000000000001</v>
      </c>
    </row>
    <row r="176" spans="1:19" ht="11.25" hidden="1" customHeight="1" x14ac:dyDescent="0.2">
      <c r="A176" s="275"/>
      <c r="B176" s="276" t="s">
        <v>339</v>
      </c>
      <c r="C176" s="277" t="s">
        <v>10</v>
      </c>
      <c r="D176" s="224"/>
      <c r="E176" s="225"/>
      <c r="F176" s="226"/>
      <c r="G176" s="224"/>
      <c r="H176" s="225"/>
      <c r="I176" s="226"/>
      <c r="J176" s="224">
        <v>0</v>
      </c>
      <c r="K176" s="225">
        <v>9</v>
      </c>
      <c r="L176" s="226">
        <v>1</v>
      </c>
      <c r="M176" s="224"/>
      <c r="N176" s="225"/>
      <c r="O176" s="226"/>
      <c r="P176" s="227">
        <f t="shared" ref="P176:R182" si="47">D176+G176+J176+M176</f>
        <v>0</v>
      </c>
      <c r="Q176" s="228">
        <f t="shared" si="47"/>
        <v>9</v>
      </c>
      <c r="R176" s="229">
        <f t="shared" si="47"/>
        <v>1</v>
      </c>
      <c r="S176" s="230">
        <v>3.37</v>
      </c>
    </row>
    <row r="177" spans="1:19" ht="11.25" hidden="1" customHeight="1" x14ac:dyDescent="0.2">
      <c r="A177" s="275"/>
      <c r="B177" s="276" t="s">
        <v>340</v>
      </c>
      <c r="C177" s="277" t="s">
        <v>10</v>
      </c>
      <c r="D177" s="224"/>
      <c r="E177" s="225"/>
      <c r="F177" s="226"/>
      <c r="G177" s="224"/>
      <c r="H177" s="225"/>
      <c r="I177" s="226"/>
      <c r="J177" s="224">
        <v>0</v>
      </c>
      <c r="K177" s="225">
        <v>27</v>
      </c>
      <c r="L177" s="226">
        <v>19</v>
      </c>
      <c r="M177" s="224"/>
      <c r="N177" s="225"/>
      <c r="O177" s="226"/>
      <c r="P177" s="227">
        <f t="shared" si="47"/>
        <v>0</v>
      </c>
      <c r="Q177" s="228">
        <f t="shared" si="47"/>
        <v>27</v>
      </c>
      <c r="R177" s="229">
        <f t="shared" si="47"/>
        <v>19</v>
      </c>
      <c r="S177" s="230">
        <v>3.45</v>
      </c>
    </row>
    <row r="178" spans="1:19" ht="11.25" hidden="1" customHeight="1" x14ac:dyDescent="0.2">
      <c r="A178" s="275"/>
      <c r="B178" s="276" t="s">
        <v>341</v>
      </c>
      <c r="C178" s="277" t="s">
        <v>10</v>
      </c>
      <c r="D178" s="224"/>
      <c r="E178" s="225"/>
      <c r="F178" s="226"/>
      <c r="G178" s="224"/>
      <c r="H178" s="225"/>
      <c r="I178" s="226"/>
      <c r="J178" s="224">
        <v>0</v>
      </c>
      <c r="K178" s="225">
        <v>12</v>
      </c>
      <c r="L178" s="226">
        <v>18</v>
      </c>
      <c r="M178" s="224"/>
      <c r="N178" s="225"/>
      <c r="O178" s="226"/>
      <c r="P178" s="227">
        <f t="shared" si="47"/>
        <v>0</v>
      </c>
      <c r="Q178" s="228">
        <f t="shared" si="47"/>
        <v>12</v>
      </c>
      <c r="R178" s="229">
        <f t="shared" si="47"/>
        <v>18</v>
      </c>
      <c r="S178" s="230">
        <v>3.52</v>
      </c>
    </row>
    <row r="179" spans="1:19" ht="11.25" hidden="1" customHeight="1" x14ac:dyDescent="0.2">
      <c r="A179" s="275"/>
      <c r="B179" s="276" t="s">
        <v>342</v>
      </c>
      <c r="C179" s="277" t="s">
        <v>10</v>
      </c>
      <c r="D179" s="224"/>
      <c r="E179" s="225"/>
      <c r="F179" s="226"/>
      <c r="G179" s="224"/>
      <c r="H179" s="225"/>
      <c r="I179" s="226"/>
      <c r="J179" s="224">
        <v>0</v>
      </c>
      <c r="K179" s="225">
        <v>3</v>
      </c>
      <c r="L179" s="226">
        <v>2</v>
      </c>
      <c r="M179" s="224"/>
      <c r="N179" s="225"/>
      <c r="O179" s="226"/>
      <c r="P179" s="227">
        <f t="shared" si="47"/>
        <v>0</v>
      </c>
      <c r="Q179" s="228">
        <f t="shared" si="47"/>
        <v>3</v>
      </c>
      <c r="R179" s="229">
        <f t="shared" si="47"/>
        <v>2</v>
      </c>
      <c r="S179" s="230">
        <v>3.4</v>
      </c>
    </row>
    <row r="180" spans="1:19" ht="11.25" hidden="1" customHeight="1" x14ac:dyDescent="0.2">
      <c r="A180" s="275"/>
      <c r="B180" s="276" t="s">
        <v>343</v>
      </c>
      <c r="C180" s="277" t="s">
        <v>10</v>
      </c>
      <c r="D180" s="224"/>
      <c r="E180" s="225"/>
      <c r="F180" s="226"/>
      <c r="G180" s="224"/>
      <c r="H180" s="225"/>
      <c r="I180" s="226"/>
      <c r="J180" s="224"/>
      <c r="K180" s="225"/>
      <c r="L180" s="226"/>
      <c r="M180" s="224"/>
      <c r="N180" s="225"/>
      <c r="O180" s="226"/>
      <c r="P180" s="227">
        <f t="shared" si="47"/>
        <v>0</v>
      </c>
      <c r="Q180" s="228">
        <f t="shared" si="47"/>
        <v>0</v>
      </c>
      <c r="R180" s="229">
        <f t="shared" si="47"/>
        <v>0</v>
      </c>
      <c r="S180" s="230"/>
    </row>
    <row r="181" spans="1:19" ht="11.25" hidden="1" customHeight="1" x14ac:dyDescent="0.2">
      <c r="A181" s="275"/>
      <c r="B181" s="276" t="s">
        <v>344</v>
      </c>
      <c r="C181" s="277" t="s">
        <v>10</v>
      </c>
      <c r="D181" s="224"/>
      <c r="E181" s="225"/>
      <c r="F181" s="226"/>
      <c r="G181" s="224"/>
      <c r="H181" s="225"/>
      <c r="I181" s="226"/>
      <c r="J181" s="224"/>
      <c r="K181" s="225"/>
      <c r="L181" s="226"/>
      <c r="M181" s="224"/>
      <c r="N181" s="225"/>
      <c r="O181" s="226"/>
      <c r="P181" s="227">
        <f t="shared" si="47"/>
        <v>0</v>
      </c>
      <c r="Q181" s="228">
        <f t="shared" si="47"/>
        <v>0</v>
      </c>
      <c r="R181" s="229">
        <f t="shared" si="47"/>
        <v>0</v>
      </c>
      <c r="S181" s="230"/>
    </row>
    <row r="182" spans="1:19" ht="11.25" hidden="1" customHeight="1" x14ac:dyDescent="0.2">
      <c r="A182" s="275"/>
      <c r="B182" s="276" t="s">
        <v>345</v>
      </c>
      <c r="C182" s="277" t="s">
        <v>11</v>
      </c>
      <c r="D182" s="224"/>
      <c r="E182" s="225"/>
      <c r="F182" s="226"/>
      <c r="G182" s="224"/>
      <c r="H182" s="225"/>
      <c r="I182" s="226"/>
      <c r="J182" s="224"/>
      <c r="K182" s="225"/>
      <c r="L182" s="226"/>
      <c r="M182" s="224"/>
      <c r="N182" s="225"/>
      <c r="O182" s="226"/>
      <c r="P182" s="227">
        <f t="shared" si="47"/>
        <v>0</v>
      </c>
      <c r="Q182" s="228">
        <f t="shared" si="47"/>
        <v>0</v>
      </c>
      <c r="R182" s="229">
        <f t="shared" si="47"/>
        <v>0</v>
      </c>
      <c r="S182" s="230"/>
    </row>
    <row r="183" spans="1:19" s="184" customFormat="1" ht="11.25" hidden="1" customHeight="1" x14ac:dyDescent="0.2">
      <c r="A183" s="278"/>
      <c r="B183" s="279" t="s">
        <v>261</v>
      </c>
      <c r="C183" s="280"/>
      <c r="D183" s="281">
        <f t="shared" ref="D183:R183" si="48">SUM(D184:D185)</f>
        <v>0</v>
      </c>
      <c r="E183" s="282">
        <f t="shared" si="48"/>
        <v>0</v>
      </c>
      <c r="F183" s="283">
        <f t="shared" si="48"/>
        <v>0</v>
      </c>
      <c r="G183" s="281">
        <f t="shared" si="48"/>
        <v>0</v>
      </c>
      <c r="H183" s="282">
        <f t="shared" si="48"/>
        <v>0</v>
      </c>
      <c r="I183" s="283">
        <f t="shared" si="48"/>
        <v>0</v>
      </c>
      <c r="J183" s="281">
        <f t="shared" si="48"/>
        <v>0</v>
      </c>
      <c r="K183" s="282">
        <f t="shared" si="48"/>
        <v>0</v>
      </c>
      <c r="L183" s="283">
        <f t="shared" si="48"/>
        <v>0</v>
      </c>
      <c r="M183" s="281">
        <f t="shared" si="48"/>
        <v>0</v>
      </c>
      <c r="N183" s="282">
        <f t="shared" si="48"/>
        <v>0</v>
      </c>
      <c r="O183" s="283">
        <f t="shared" si="48"/>
        <v>0</v>
      </c>
      <c r="P183" s="281">
        <f t="shared" si="48"/>
        <v>0</v>
      </c>
      <c r="Q183" s="282">
        <f t="shared" si="48"/>
        <v>0</v>
      </c>
      <c r="R183" s="283">
        <f t="shared" si="48"/>
        <v>0</v>
      </c>
      <c r="S183" s="284">
        <f>SUM(S184:S185)/1</f>
        <v>0</v>
      </c>
    </row>
    <row r="184" spans="1:19" ht="11.25" hidden="1" customHeight="1" x14ac:dyDescent="0.2">
      <c r="A184" s="275"/>
      <c r="B184" s="276" t="s">
        <v>346</v>
      </c>
      <c r="C184" s="277" t="s">
        <v>10</v>
      </c>
      <c r="D184" s="224"/>
      <c r="E184" s="225"/>
      <c r="F184" s="226"/>
      <c r="G184" s="224"/>
      <c r="H184" s="225"/>
      <c r="I184" s="226"/>
      <c r="J184" s="224"/>
      <c r="K184" s="225"/>
      <c r="L184" s="226"/>
      <c r="M184" s="224"/>
      <c r="N184" s="225"/>
      <c r="O184" s="226"/>
      <c r="P184" s="227">
        <f t="shared" ref="P184:R185" si="49">D184+G184+J184+M184</f>
        <v>0</v>
      </c>
      <c r="Q184" s="228">
        <f t="shared" si="49"/>
        <v>0</v>
      </c>
      <c r="R184" s="229">
        <f t="shared" si="49"/>
        <v>0</v>
      </c>
      <c r="S184" s="230"/>
    </row>
    <row r="185" spans="1:19" ht="11.25" hidden="1" customHeight="1" x14ac:dyDescent="0.2">
      <c r="A185" s="275"/>
      <c r="B185" s="276" t="s">
        <v>347</v>
      </c>
      <c r="C185" s="277" t="s">
        <v>10</v>
      </c>
      <c r="D185" s="224"/>
      <c r="E185" s="225"/>
      <c r="F185" s="226"/>
      <c r="G185" s="224"/>
      <c r="H185" s="225"/>
      <c r="I185" s="226"/>
      <c r="J185" s="224"/>
      <c r="K185" s="225"/>
      <c r="L185" s="226"/>
      <c r="M185" s="224"/>
      <c r="N185" s="225"/>
      <c r="O185" s="226"/>
      <c r="P185" s="227">
        <f t="shared" si="49"/>
        <v>0</v>
      </c>
      <c r="Q185" s="228">
        <f t="shared" si="49"/>
        <v>0</v>
      </c>
      <c r="R185" s="229">
        <f t="shared" si="49"/>
        <v>0</v>
      </c>
      <c r="S185" s="230"/>
    </row>
    <row r="186" spans="1:19" ht="12.95" hidden="1" customHeight="1" x14ac:dyDescent="0.2">
      <c r="A186" s="631" t="s">
        <v>177</v>
      </c>
      <c r="B186" s="632"/>
      <c r="C186" s="633"/>
      <c r="D186" s="322">
        <f>D9+D54+D73+D102+D112+D132+D149+D164+D166+D175</f>
        <v>0</v>
      </c>
      <c r="E186" s="323">
        <f>E9+E54+E73+E102+E112+E132+E149+E164+E166+E175</f>
        <v>0</v>
      </c>
      <c r="F186" s="324">
        <f>F9+F54+F73+F102+F112+F132+F149+F164+F166+F175</f>
        <v>26</v>
      </c>
      <c r="G186" s="322">
        <f>G9+G54+G73+G102+G112+G132+G149+G164+G166+G175</f>
        <v>0</v>
      </c>
      <c r="H186" s="323">
        <f>H9+H54+H73+H102+H112+H132+H149+H164+H166+H175</f>
        <v>40</v>
      </c>
      <c r="I186" s="324">
        <f>I9+I54+I73+I102+I112+I132+I149+I164+I166+I175</f>
        <v>290</v>
      </c>
      <c r="J186" s="322">
        <f>J9+J54+J73+J102+J112+J132+J149+J164+J166+J175</f>
        <v>1</v>
      </c>
      <c r="K186" s="323">
        <f>K9+K54+K73+K102+K112+K132+K149+K164+K166+K175</f>
        <v>646</v>
      </c>
      <c r="L186" s="324">
        <f>L9+L54+L73+L102+L112+L132+L149+L164+L166+L175</f>
        <v>220</v>
      </c>
      <c r="M186" s="322">
        <f>M9+M54+M73+M102+M112+M132+M149+M164+M166+M175</f>
        <v>1</v>
      </c>
      <c r="N186" s="323">
        <f>N9+N54+N73+N102+N112+N132+N149+N164+N166+N175</f>
        <v>25</v>
      </c>
      <c r="O186" s="324">
        <f>O9+O54+O73+O102+O112+O132+O149+O164+O166+O175</f>
        <v>3</v>
      </c>
      <c r="P186" s="322">
        <f>P9+P54+P73+P102+P112+P132+P149+P164+P166+P175</f>
        <v>2</v>
      </c>
      <c r="Q186" s="323">
        <f>Q9+Q54+Q73+Q102+Q112+Q132+Q149+Q164+Q166+Q175</f>
        <v>711</v>
      </c>
      <c r="R186" s="324">
        <f>R9+R54+R73+R102+R112+R132+R149+R164+R166+R175</f>
        <v>539</v>
      </c>
      <c r="S186" s="325">
        <f>SUM(S9,S54,S73,S102,S112,S132,S149,S164,S166,S175)/10</f>
        <v>3.3371847117794489</v>
      </c>
    </row>
    <row r="187" spans="1:19" ht="12.95" hidden="1" customHeight="1" x14ac:dyDescent="0.2">
      <c r="A187" s="634" t="s">
        <v>178</v>
      </c>
      <c r="B187" s="635"/>
      <c r="C187" s="636"/>
      <c r="D187" s="326">
        <f>D65+D89+D107+D121+D140+D158+D171+D183</f>
        <v>0</v>
      </c>
      <c r="E187" s="327">
        <f>E65+E89+E107+E121+E140+E158+E171+E183</f>
        <v>0</v>
      </c>
      <c r="F187" s="328">
        <f>F65+F89+F107+F121+F140+F158+F171+F183</f>
        <v>0</v>
      </c>
      <c r="G187" s="326">
        <f>G65+G89+G107+G121+G140+G158+G171+G183</f>
        <v>0</v>
      </c>
      <c r="H187" s="327">
        <f>H65+H89+H107+H121+H140+H158+H171+H183</f>
        <v>0</v>
      </c>
      <c r="I187" s="328">
        <f>I65+I89+I107+I121+I140+I158+I171+I183</f>
        <v>0</v>
      </c>
      <c r="J187" s="326">
        <f>J65+J89+J107+J121+J140+J158+J171+J183</f>
        <v>1</v>
      </c>
      <c r="K187" s="327">
        <f>K65+K89+K107+K121+K140+K158+K171+K183</f>
        <v>320</v>
      </c>
      <c r="L187" s="328">
        <f>L65+L89+L107+L121+L140+L158+L171+L183</f>
        <v>36</v>
      </c>
      <c r="M187" s="326">
        <f>M65+M89+M107+M121+M140+M158+M171+M183</f>
        <v>0</v>
      </c>
      <c r="N187" s="327">
        <f>N65+N89+N107+N121+N140+N158+N171+N183</f>
        <v>0</v>
      </c>
      <c r="O187" s="328">
        <f>O65+O89+O107+O121+O140+O158+O171+O183</f>
        <v>0</v>
      </c>
      <c r="P187" s="326">
        <f>P65+P89+P107+P121+P140+P158+P171+P183</f>
        <v>1</v>
      </c>
      <c r="Q187" s="327">
        <f>Q65+Q89+Q107+Q121+Q140+Q158+Q171+Q183</f>
        <v>320</v>
      </c>
      <c r="R187" s="328">
        <f>R65+R89+R107+R121+R140+R158+R171+R183</f>
        <v>36</v>
      </c>
      <c r="S187" s="329">
        <f>SUM(S65,S89,S107,S121,S140,S158,S171,S183)/5</f>
        <v>3.4704999999999999</v>
      </c>
    </row>
    <row r="188" spans="1:19" s="251" customFormat="1" ht="12.95" hidden="1" customHeight="1" x14ac:dyDescent="0.2">
      <c r="A188" s="637" t="s">
        <v>179</v>
      </c>
      <c r="B188" s="638"/>
      <c r="C188" s="639"/>
      <c r="D188" s="330">
        <f t="shared" ref="D188:R188" si="50">D186+D187</f>
        <v>0</v>
      </c>
      <c r="E188" s="331">
        <f t="shared" si="50"/>
        <v>0</v>
      </c>
      <c r="F188" s="332">
        <f t="shared" si="50"/>
        <v>26</v>
      </c>
      <c r="G188" s="330">
        <f t="shared" si="50"/>
        <v>0</v>
      </c>
      <c r="H188" s="331">
        <f t="shared" si="50"/>
        <v>40</v>
      </c>
      <c r="I188" s="332">
        <f t="shared" si="50"/>
        <v>290</v>
      </c>
      <c r="J188" s="330">
        <f t="shared" si="50"/>
        <v>2</v>
      </c>
      <c r="K188" s="331">
        <f t="shared" si="50"/>
        <v>966</v>
      </c>
      <c r="L188" s="332">
        <f t="shared" si="50"/>
        <v>256</v>
      </c>
      <c r="M188" s="330">
        <f t="shared" si="50"/>
        <v>1</v>
      </c>
      <c r="N188" s="331">
        <f t="shared" si="50"/>
        <v>25</v>
      </c>
      <c r="O188" s="332">
        <f t="shared" si="50"/>
        <v>3</v>
      </c>
      <c r="P188" s="330">
        <f t="shared" si="50"/>
        <v>3</v>
      </c>
      <c r="Q188" s="331">
        <f t="shared" si="50"/>
        <v>1031</v>
      </c>
      <c r="R188" s="332">
        <f t="shared" si="50"/>
        <v>575</v>
      </c>
      <c r="S188" s="640">
        <f>(S186+S187)/2</f>
        <v>3.4038423558897244</v>
      </c>
    </row>
    <row r="189" spans="1:19" s="251" customFormat="1" ht="12.95" hidden="1" customHeight="1" x14ac:dyDescent="0.2">
      <c r="A189" s="637" t="s">
        <v>180</v>
      </c>
      <c r="B189" s="638"/>
      <c r="C189" s="639"/>
      <c r="D189" s="333">
        <f>(D186/(D186+E186+F186)*100)</f>
        <v>0</v>
      </c>
      <c r="E189" s="334">
        <f>(E186/(D186+E186+F186)*100)</f>
        <v>0</v>
      </c>
      <c r="F189" s="335">
        <f>(F186/(D186+E186+F186)*100)</f>
        <v>100</v>
      </c>
      <c r="G189" s="333">
        <f>(G186/(G186+H186+I186)*100)</f>
        <v>0</v>
      </c>
      <c r="H189" s="334">
        <f>(H186/(G186+H186+I186)*100)</f>
        <v>12.121212121212121</v>
      </c>
      <c r="I189" s="335">
        <f>(I186/(G186+H186+I186)*100)</f>
        <v>87.878787878787875</v>
      </c>
      <c r="J189" s="333">
        <f>(J186/(J186+K186+L186)*100)</f>
        <v>0.11534025374855825</v>
      </c>
      <c r="K189" s="334">
        <f>(K186/(J186+K186+L186)*100)</f>
        <v>74.509803921568633</v>
      </c>
      <c r="L189" s="335">
        <f>(L186/(J186+K186+L186)*100)</f>
        <v>25.374855824682811</v>
      </c>
      <c r="M189" s="333">
        <f>(M186/(M186+N186+O186)*100)</f>
        <v>3.4482758620689653</v>
      </c>
      <c r="N189" s="334">
        <f>(N186/(M186+N186+O186)*100)</f>
        <v>86.206896551724128</v>
      </c>
      <c r="O189" s="335">
        <f>(O186/(M186+N186+O186)*100)</f>
        <v>10.344827586206897</v>
      </c>
      <c r="P189" s="333">
        <f>(P186/(P186+Q186+R186)*100)</f>
        <v>0.15974440894568689</v>
      </c>
      <c r="Q189" s="334">
        <f>(Q186/(P186+Q186+R186)*100)</f>
        <v>56.78913738019169</v>
      </c>
      <c r="R189" s="335">
        <f>(R186/(P186+Q186+R186)*100)</f>
        <v>43.051118210862619</v>
      </c>
      <c r="S189" s="779"/>
    </row>
    <row r="190" spans="1:19" s="251" customFormat="1" ht="12.95" hidden="1" customHeight="1" x14ac:dyDescent="0.2">
      <c r="A190" s="642" t="s">
        <v>181</v>
      </c>
      <c r="B190" s="643"/>
      <c r="C190" s="644"/>
      <c r="D190" s="645">
        <f>SUM(S42:S48)/5</f>
        <v>3.8140000000000001</v>
      </c>
      <c r="E190" s="646"/>
      <c r="F190" s="647"/>
      <c r="G190" s="645">
        <f>SUM(S10,S14,S22,S23,S27,S30:S34,S38:S41)/14</f>
        <v>3.7333333333333334</v>
      </c>
      <c r="H190" s="646"/>
      <c r="I190" s="647"/>
      <c r="J190" s="645">
        <f>SUM(S54,S74,S76,S78,S80,S82,S84,S87,S88,S102,S112,S133,S134,S135,S136,S138,S149,S164,S166,S175)/19</f>
        <v>3.312050125313283</v>
      </c>
      <c r="K190" s="646"/>
      <c r="L190" s="647"/>
      <c r="M190" s="645">
        <f>SUM(S75,S77,S79,S81,S83,S85,S137,S182)/6</f>
        <v>3.2083333333333335</v>
      </c>
      <c r="N190" s="646"/>
      <c r="O190" s="647"/>
      <c r="P190" s="619">
        <f>SUM(P188:R188)</f>
        <v>1609</v>
      </c>
      <c r="Q190" s="620"/>
      <c r="R190" s="620"/>
      <c r="S190" s="775"/>
    </row>
    <row r="191" spans="1:19" s="251" customFormat="1" ht="12.95" hidden="1" customHeight="1" x14ac:dyDescent="0.2">
      <c r="A191" s="625" t="s">
        <v>182</v>
      </c>
      <c r="B191" s="626"/>
      <c r="C191" s="627"/>
      <c r="D191" s="628">
        <v>0</v>
      </c>
      <c r="E191" s="629"/>
      <c r="F191" s="630"/>
      <c r="G191" s="628">
        <v>0</v>
      </c>
      <c r="H191" s="629"/>
      <c r="I191" s="630"/>
      <c r="J191" s="628">
        <f>SUM(S65,S89,S107,S121,S140,S158,S171,S183)/5</f>
        <v>3.4704999999999999</v>
      </c>
      <c r="K191" s="629"/>
      <c r="L191" s="630"/>
      <c r="M191" s="628">
        <f>SUM(S129,S130)/1</f>
        <v>0</v>
      </c>
      <c r="N191" s="629"/>
      <c r="O191" s="630"/>
      <c r="P191" s="776"/>
      <c r="Q191" s="777"/>
      <c r="R191" s="777"/>
      <c r="S191" s="778"/>
    </row>
    <row r="192" spans="1:19" ht="12.75" hidden="1" customHeight="1" x14ac:dyDescent="0.2">
      <c r="K192" s="336"/>
      <c r="N192" s="336"/>
      <c r="Q192" s="189"/>
    </row>
    <row r="193" spans="1:19" s="184" customFormat="1" ht="12" customHeight="1" x14ac:dyDescent="0.2">
      <c r="A193" s="657" t="s">
        <v>348</v>
      </c>
      <c r="B193" s="657"/>
      <c r="C193" s="657"/>
      <c r="D193" s="657"/>
      <c r="E193" s="657"/>
      <c r="F193" s="657"/>
      <c r="G193" s="657"/>
      <c r="H193" s="657"/>
      <c r="I193" s="657"/>
      <c r="J193" s="657"/>
      <c r="K193" s="657"/>
      <c r="L193" s="657"/>
      <c r="M193" s="657"/>
      <c r="N193" s="657"/>
      <c r="O193" s="657"/>
      <c r="P193" s="657"/>
      <c r="Q193" s="657"/>
      <c r="R193" s="657"/>
      <c r="S193" s="657"/>
    </row>
    <row r="194" spans="1:19" s="184" customFormat="1" ht="12" customHeight="1" x14ac:dyDescent="0.2">
      <c r="A194" s="658" t="s">
        <v>204</v>
      </c>
      <c r="B194" s="658"/>
      <c r="C194" s="658"/>
      <c r="D194" s="658"/>
      <c r="E194" s="658"/>
      <c r="F194" s="658"/>
      <c r="G194" s="658"/>
      <c r="H194" s="658"/>
      <c r="I194" s="658"/>
      <c r="J194" s="658"/>
      <c r="K194" s="658"/>
      <c r="L194" s="658"/>
      <c r="M194" s="658"/>
      <c r="N194" s="658"/>
      <c r="O194" s="658"/>
      <c r="P194" s="658"/>
      <c r="Q194" s="658"/>
      <c r="R194" s="658"/>
      <c r="S194" s="658"/>
    </row>
    <row r="195" spans="1:19" s="184" customFormat="1" ht="12" customHeight="1" x14ac:dyDescent="0.2">
      <c r="A195" s="658" t="s">
        <v>205</v>
      </c>
      <c r="B195" s="658"/>
      <c r="C195" s="658"/>
      <c r="D195" s="658"/>
      <c r="E195" s="658"/>
      <c r="F195" s="658"/>
      <c r="G195" s="658"/>
      <c r="H195" s="658"/>
      <c r="I195" s="658"/>
      <c r="J195" s="658"/>
      <c r="K195" s="658"/>
      <c r="L195" s="658"/>
      <c r="M195" s="658"/>
      <c r="N195" s="658"/>
      <c r="O195" s="658"/>
      <c r="P195" s="658"/>
      <c r="Q195" s="658"/>
      <c r="R195" s="658"/>
      <c r="S195" s="658"/>
    </row>
    <row r="196" spans="1:19" s="184" customFormat="1" ht="12" customHeight="1" x14ac:dyDescent="0.2">
      <c r="A196" s="659" t="s">
        <v>349</v>
      </c>
      <c r="B196" s="659"/>
      <c r="C196" s="659"/>
      <c r="D196" s="659"/>
      <c r="E196" s="659"/>
      <c r="F196" s="659"/>
      <c r="G196" s="659"/>
      <c r="H196" s="659"/>
      <c r="I196" s="659"/>
      <c r="J196" s="659"/>
      <c r="K196" s="659"/>
      <c r="L196" s="659"/>
      <c r="M196" s="659"/>
      <c r="N196" s="659"/>
      <c r="O196" s="659"/>
      <c r="P196" s="659"/>
      <c r="Q196" s="659"/>
      <c r="R196" s="659"/>
      <c r="S196" s="659"/>
    </row>
    <row r="197" spans="1:19" ht="9.9499999999999993" customHeight="1" x14ac:dyDescent="0.2">
      <c r="A197" s="185"/>
      <c r="B197" s="186"/>
    </row>
    <row r="198" spans="1:19" ht="11.25" hidden="1" customHeight="1" x14ac:dyDescent="0.2">
      <c r="A198" s="191"/>
      <c r="B198" s="191"/>
      <c r="C198" s="192"/>
      <c r="D198" s="193" t="s">
        <v>5</v>
      </c>
      <c r="E198" s="194"/>
      <c r="F198" s="194"/>
      <c r="G198" s="194"/>
      <c r="H198" s="194"/>
      <c r="I198" s="194"/>
      <c r="J198" s="194"/>
      <c r="K198" s="194"/>
      <c r="L198" s="194"/>
      <c r="M198" s="194"/>
      <c r="N198" s="194"/>
      <c r="O198" s="194"/>
      <c r="P198" s="648" t="s">
        <v>6</v>
      </c>
      <c r="Q198" s="649"/>
      <c r="R198" s="650"/>
      <c r="S198" s="654" t="s">
        <v>207</v>
      </c>
    </row>
    <row r="199" spans="1:19" ht="11.25" hidden="1" customHeight="1" x14ac:dyDescent="0.2">
      <c r="A199" s="195" t="s">
        <v>2</v>
      </c>
      <c r="B199" s="195" t="s">
        <v>3</v>
      </c>
      <c r="C199" s="195" t="s">
        <v>4</v>
      </c>
      <c r="D199" s="193" t="s">
        <v>8</v>
      </c>
      <c r="E199" s="194"/>
      <c r="F199" s="196"/>
      <c r="G199" s="193" t="s">
        <v>9</v>
      </c>
      <c r="H199" s="194"/>
      <c r="I199" s="196"/>
      <c r="J199" s="193" t="s">
        <v>10</v>
      </c>
      <c r="K199" s="194"/>
      <c r="L199" s="196"/>
      <c r="M199" s="193" t="s">
        <v>11</v>
      </c>
      <c r="N199" s="194"/>
      <c r="O199" s="196"/>
      <c r="P199" s="651"/>
      <c r="Q199" s="652"/>
      <c r="R199" s="653"/>
      <c r="S199" s="655"/>
    </row>
    <row r="200" spans="1:19" ht="11.25" hidden="1" customHeight="1" x14ac:dyDescent="0.2">
      <c r="A200" s="197"/>
      <c r="B200" s="198"/>
      <c r="C200" s="199"/>
      <c r="D200" s="200" t="s">
        <v>208</v>
      </c>
      <c r="E200" s="201" t="s">
        <v>209</v>
      </c>
      <c r="F200" s="202" t="s">
        <v>210</v>
      </c>
      <c r="G200" s="200" t="s">
        <v>208</v>
      </c>
      <c r="H200" s="201" t="s">
        <v>209</v>
      </c>
      <c r="I200" s="202" t="s">
        <v>210</v>
      </c>
      <c r="J200" s="200" t="s">
        <v>208</v>
      </c>
      <c r="K200" s="201" t="s">
        <v>209</v>
      </c>
      <c r="L200" s="202" t="s">
        <v>210</v>
      </c>
      <c r="M200" s="200" t="s">
        <v>208</v>
      </c>
      <c r="N200" s="201" t="s">
        <v>209</v>
      </c>
      <c r="O200" s="202" t="s">
        <v>210</v>
      </c>
      <c r="P200" s="200" t="s">
        <v>208</v>
      </c>
      <c r="Q200" s="201" t="s">
        <v>209</v>
      </c>
      <c r="R200" s="202" t="s">
        <v>210</v>
      </c>
      <c r="S200" s="656"/>
    </row>
    <row r="201" spans="1:19" ht="11.25" hidden="1" customHeight="1" x14ac:dyDescent="0.2">
      <c r="A201" s="203" t="s">
        <v>15</v>
      </c>
      <c r="B201" s="204" t="s">
        <v>16</v>
      </c>
      <c r="C201" s="205"/>
      <c r="D201" s="206">
        <f t="shared" ref="D201:R201" si="51">SUM(D202,D206,D214:D215,D219,D222:D226,D230:D240)</f>
        <v>0</v>
      </c>
      <c r="E201" s="207">
        <f t="shared" si="51"/>
        <v>0</v>
      </c>
      <c r="F201" s="208">
        <f t="shared" si="51"/>
        <v>47</v>
      </c>
      <c r="G201" s="206">
        <f t="shared" si="51"/>
        <v>0</v>
      </c>
      <c r="H201" s="207">
        <f t="shared" si="51"/>
        <v>31</v>
      </c>
      <c r="I201" s="208">
        <f t="shared" si="51"/>
        <v>397</v>
      </c>
      <c r="J201" s="206">
        <f t="shared" si="51"/>
        <v>0</v>
      </c>
      <c r="K201" s="207">
        <f t="shared" si="51"/>
        <v>0</v>
      </c>
      <c r="L201" s="208">
        <f t="shared" si="51"/>
        <v>0</v>
      </c>
      <c r="M201" s="206">
        <f t="shared" si="51"/>
        <v>0</v>
      </c>
      <c r="N201" s="207">
        <f t="shared" si="51"/>
        <v>0</v>
      </c>
      <c r="O201" s="208">
        <f t="shared" si="51"/>
        <v>0</v>
      </c>
      <c r="P201" s="206">
        <f t="shared" si="51"/>
        <v>0</v>
      </c>
      <c r="Q201" s="207">
        <f t="shared" si="51"/>
        <v>31</v>
      </c>
      <c r="R201" s="208">
        <f t="shared" si="51"/>
        <v>444</v>
      </c>
      <c r="S201" s="209">
        <f>SUM(S202,S206,S214:S215,S219,S222:S226,S230:S240)/18</f>
        <v>3.7266203703703704</v>
      </c>
    </row>
    <row r="202" spans="1:19" s="220" customFormat="1" ht="11.25" hidden="1" customHeight="1" x14ac:dyDescent="0.2">
      <c r="A202" s="210"/>
      <c r="B202" s="211" t="s">
        <v>211</v>
      </c>
      <c r="C202" s="212"/>
      <c r="D202" s="216">
        <f t="shared" ref="D202:R202" si="52">SUM(D203:D205)</f>
        <v>0</v>
      </c>
      <c r="E202" s="217">
        <f t="shared" si="52"/>
        <v>0</v>
      </c>
      <c r="F202" s="218">
        <f t="shared" si="52"/>
        <v>0</v>
      </c>
      <c r="G202" s="216">
        <f t="shared" si="52"/>
        <v>0</v>
      </c>
      <c r="H202" s="217">
        <f t="shared" si="52"/>
        <v>9</v>
      </c>
      <c r="I202" s="218">
        <f t="shared" si="52"/>
        <v>60</v>
      </c>
      <c r="J202" s="216">
        <f t="shared" si="52"/>
        <v>0</v>
      </c>
      <c r="K202" s="217">
        <f t="shared" si="52"/>
        <v>0</v>
      </c>
      <c r="L202" s="218">
        <f t="shared" si="52"/>
        <v>0</v>
      </c>
      <c r="M202" s="216">
        <f t="shared" si="52"/>
        <v>0</v>
      </c>
      <c r="N202" s="217">
        <f t="shared" si="52"/>
        <v>0</v>
      </c>
      <c r="O202" s="218">
        <f t="shared" si="52"/>
        <v>0</v>
      </c>
      <c r="P202" s="216">
        <f t="shared" si="52"/>
        <v>0</v>
      </c>
      <c r="Q202" s="217">
        <f t="shared" si="52"/>
        <v>9</v>
      </c>
      <c r="R202" s="218">
        <f t="shared" si="52"/>
        <v>60</v>
      </c>
      <c r="S202" s="219">
        <f>SUM(S203:S205)/2</f>
        <v>3.6850000000000001</v>
      </c>
    </row>
    <row r="203" spans="1:19" ht="11.25" hidden="1" customHeight="1" x14ac:dyDescent="0.2">
      <c r="A203" s="221"/>
      <c r="B203" s="222" t="s">
        <v>212</v>
      </c>
      <c r="C203" s="223" t="s">
        <v>9</v>
      </c>
      <c r="D203" s="224"/>
      <c r="E203" s="225"/>
      <c r="F203" s="226"/>
      <c r="G203" s="224">
        <v>0</v>
      </c>
      <c r="H203" s="225">
        <v>0</v>
      </c>
      <c r="I203" s="226">
        <v>7</v>
      </c>
      <c r="J203" s="224"/>
      <c r="K203" s="225"/>
      <c r="L203" s="226"/>
      <c r="M203" s="224"/>
      <c r="N203" s="225"/>
      <c r="O203" s="226"/>
      <c r="P203" s="227">
        <f t="shared" ref="P203:R205" si="53">D203+G203+J203+M203</f>
        <v>0</v>
      </c>
      <c r="Q203" s="228">
        <f t="shared" si="53"/>
        <v>0</v>
      </c>
      <c r="R203" s="229">
        <f t="shared" si="53"/>
        <v>7</v>
      </c>
      <c r="S203" s="230">
        <v>3.73</v>
      </c>
    </row>
    <row r="204" spans="1:19" ht="11.25" hidden="1" customHeight="1" x14ac:dyDescent="0.2">
      <c r="A204" s="221"/>
      <c r="B204" s="222" t="s">
        <v>213</v>
      </c>
      <c r="C204" s="223" t="s">
        <v>9</v>
      </c>
      <c r="D204" s="224"/>
      <c r="E204" s="225"/>
      <c r="F204" s="226"/>
      <c r="G204" s="224">
        <v>0</v>
      </c>
      <c r="H204" s="225">
        <v>9</v>
      </c>
      <c r="I204" s="226">
        <v>53</v>
      </c>
      <c r="J204" s="224"/>
      <c r="K204" s="225"/>
      <c r="L204" s="226"/>
      <c r="M204" s="224"/>
      <c r="N204" s="225"/>
      <c r="O204" s="226"/>
      <c r="P204" s="227">
        <f t="shared" si="53"/>
        <v>0</v>
      </c>
      <c r="Q204" s="228">
        <f t="shared" si="53"/>
        <v>9</v>
      </c>
      <c r="R204" s="229">
        <f t="shared" si="53"/>
        <v>53</v>
      </c>
      <c r="S204" s="230">
        <v>3.64</v>
      </c>
    </row>
    <row r="205" spans="1:19" ht="11.25" hidden="1" customHeight="1" x14ac:dyDescent="0.2">
      <c r="A205" s="221"/>
      <c r="B205" s="222" t="s">
        <v>214</v>
      </c>
      <c r="C205" s="223" t="s">
        <v>9</v>
      </c>
      <c r="D205" s="224"/>
      <c r="E205" s="225"/>
      <c r="F205" s="226"/>
      <c r="G205" s="224"/>
      <c r="H205" s="225"/>
      <c r="I205" s="226"/>
      <c r="J205" s="224"/>
      <c r="K205" s="225"/>
      <c r="L205" s="226"/>
      <c r="M205" s="224"/>
      <c r="N205" s="225"/>
      <c r="O205" s="226"/>
      <c r="P205" s="227">
        <f t="shared" si="53"/>
        <v>0</v>
      </c>
      <c r="Q205" s="228">
        <f t="shared" si="53"/>
        <v>0</v>
      </c>
      <c r="R205" s="229">
        <f t="shared" si="53"/>
        <v>0</v>
      </c>
      <c r="S205" s="230"/>
    </row>
    <row r="206" spans="1:19" s="220" customFormat="1" ht="11.25" hidden="1" customHeight="1" x14ac:dyDescent="0.2">
      <c r="A206" s="231"/>
      <c r="B206" s="232" t="s">
        <v>215</v>
      </c>
      <c r="C206" s="233"/>
      <c r="D206" s="237">
        <f t="shared" ref="D206:R206" si="54">SUM(D207:D213)</f>
        <v>0</v>
      </c>
      <c r="E206" s="238">
        <f t="shared" si="54"/>
        <v>0</v>
      </c>
      <c r="F206" s="239">
        <f t="shared" si="54"/>
        <v>0</v>
      </c>
      <c r="G206" s="237">
        <f t="shared" si="54"/>
        <v>0</v>
      </c>
      <c r="H206" s="238">
        <f t="shared" si="54"/>
        <v>0</v>
      </c>
      <c r="I206" s="239">
        <f t="shared" si="54"/>
        <v>9</v>
      </c>
      <c r="J206" s="237">
        <f t="shared" si="54"/>
        <v>0</v>
      </c>
      <c r="K206" s="238">
        <f t="shared" si="54"/>
        <v>0</v>
      </c>
      <c r="L206" s="239">
        <f t="shared" si="54"/>
        <v>0</v>
      </c>
      <c r="M206" s="237">
        <f t="shared" si="54"/>
        <v>0</v>
      </c>
      <c r="N206" s="238">
        <f t="shared" si="54"/>
        <v>0</v>
      </c>
      <c r="O206" s="239">
        <f t="shared" si="54"/>
        <v>0</v>
      </c>
      <c r="P206" s="237">
        <f t="shared" si="54"/>
        <v>0</v>
      </c>
      <c r="Q206" s="238">
        <f t="shared" si="54"/>
        <v>0</v>
      </c>
      <c r="R206" s="239">
        <f t="shared" si="54"/>
        <v>9</v>
      </c>
      <c r="S206" s="240">
        <f>SUM(S207:S213)/4</f>
        <v>3.4674999999999998</v>
      </c>
    </row>
    <row r="207" spans="1:19" ht="11.25" hidden="1" customHeight="1" x14ac:dyDescent="0.2">
      <c r="A207" s="221"/>
      <c r="B207" s="222" t="s">
        <v>216</v>
      </c>
      <c r="C207" s="223" t="s">
        <v>9</v>
      </c>
      <c r="D207" s="224"/>
      <c r="E207" s="225"/>
      <c r="F207" s="226"/>
      <c r="G207" s="224">
        <v>0</v>
      </c>
      <c r="H207" s="225">
        <v>0</v>
      </c>
      <c r="I207" s="226">
        <v>3</v>
      </c>
      <c r="J207" s="224"/>
      <c r="K207" s="225"/>
      <c r="L207" s="226"/>
      <c r="M207" s="224"/>
      <c r="N207" s="225"/>
      <c r="O207" s="226"/>
      <c r="P207" s="227">
        <f t="shared" ref="P207:R214" si="55">D207+G207+J207+M207</f>
        <v>0</v>
      </c>
      <c r="Q207" s="228">
        <f t="shared" si="55"/>
        <v>0</v>
      </c>
      <c r="R207" s="229">
        <f t="shared" si="55"/>
        <v>3</v>
      </c>
      <c r="S207" s="230">
        <v>2.7</v>
      </c>
    </row>
    <row r="208" spans="1:19" ht="11.25" hidden="1" customHeight="1" x14ac:dyDescent="0.2">
      <c r="A208" s="221"/>
      <c r="B208" s="222" t="s">
        <v>217</v>
      </c>
      <c r="C208" s="223" t="s">
        <v>9</v>
      </c>
      <c r="D208" s="224"/>
      <c r="E208" s="225"/>
      <c r="F208" s="226"/>
      <c r="G208" s="224"/>
      <c r="H208" s="225"/>
      <c r="I208" s="226"/>
      <c r="J208" s="224"/>
      <c r="K208" s="225"/>
      <c r="L208" s="226"/>
      <c r="M208" s="224"/>
      <c r="N208" s="225"/>
      <c r="O208" s="226"/>
      <c r="P208" s="227">
        <f t="shared" si="55"/>
        <v>0</v>
      </c>
      <c r="Q208" s="228">
        <f t="shared" si="55"/>
        <v>0</v>
      </c>
      <c r="R208" s="229">
        <f t="shared" si="55"/>
        <v>0</v>
      </c>
      <c r="S208" s="230"/>
    </row>
    <row r="209" spans="1:19" ht="11.25" hidden="1" customHeight="1" x14ac:dyDescent="0.2">
      <c r="A209" s="221"/>
      <c r="B209" s="222" t="s">
        <v>218</v>
      </c>
      <c r="C209" s="223" t="s">
        <v>9</v>
      </c>
      <c r="D209" s="224"/>
      <c r="E209" s="225"/>
      <c r="F209" s="226"/>
      <c r="G209" s="224">
        <v>0</v>
      </c>
      <c r="H209" s="225">
        <v>0</v>
      </c>
      <c r="I209" s="226">
        <v>3</v>
      </c>
      <c r="J209" s="224"/>
      <c r="K209" s="225"/>
      <c r="L209" s="226"/>
      <c r="M209" s="224"/>
      <c r="N209" s="225"/>
      <c r="O209" s="226"/>
      <c r="P209" s="227">
        <f t="shared" si="55"/>
        <v>0</v>
      </c>
      <c r="Q209" s="228">
        <f t="shared" si="55"/>
        <v>0</v>
      </c>
      <c r="R209" s="229">
        <f t="shared" si="55"/>
        <v>3</v>
      </c>
      <c r="S209" s="230">
        <v>3.64</v>
      </c>
    </row>
    <row r="210" spans="1:19" ht="11.25" hidden="1" customHeight="1" x14ac:dyDescent="0.2">
      <c r="A210" s="221"/>
      <c r="B210" s="222" t="s">
        <v>219</v>
      </c>
      <c r="C210" s="223" t="s">
        <v>9</v>
      </c>
      <c r="D210" s="224"/>
      <c r="E210" s="225"/>
      <c r="F210" s="226"/>
      <c r="G210" s="224"/>
      <c r="H210" s="225"/>
      <c r="I210" s="226"/>
      <c r="J210" s="224"/>
      <c r="K210" s="225"/>
      <c r="L210" s="226"/>
      <c r="M210" s="224"/>
      <c r="N210" s="225"/>
      <c r="O210" s="226"/>
      <c r="P210" s="227">
        <f t="shared" si="55"/>
        <v>0</v>
      </c>
      <c r="Q210" s="228">
        <f t="shared" si="55"/>
        <v>0</v>
      </c>
      <c r="R210" s="229">
        <f t="shared" si="55"/>
        <v>0</v>
      </c>
      <c r="S210" s="230"/>
    </row>
    <row r="211" spans="1:19" ht="11.25" hidden="1" customHeight="1" x14ac:dyDescent="0.2">
      <c r="A211" s="221"/>
      <c r="B211" s="222" t="s">
        <v>220</v>
      </c>
      <c r="C211" s="223" t="s">
        <v>9</v>
      </c>
      <c r="D211" s="224"/>
      <c r="E211" s="225"/>
      <c r="F211" s="226"/>
      <c r="G211" s="224">
        <v>0</v>
      </c>
      <c r="H211" s="225">
        <v>0</v>
      </c>
      <c r="I211" s="226">
        <v>1</v>
      </c>
      <c r="J211" s="224"/>
      <c r="K211" s="225"/>
      <c r="L211" s="226"/>
      <c r="M211" s="224"/>
      <c r="N211" s="225"/>
      <c r="O211" s="226"/>
      <c r="P211" s="227">
        <f t="shared" si="55"/>
        <v>0</v>
      </c>
      <c r="Q211" s="228">
        <f t="shared" si="55"/>
        <v>0</v>
      </c>
      <c r="R211" s="229">
        <f t="shared" si="55"/>
        <v>1</v>
      </c>
      <c r="S211" s="230">
        <v>3.92</v>
      </c>
    </row>
    <row r="212" spans="1:19" ht="11.25" hidden="1" customHeight="1" x14ac:dyDescent="0.2">
      <c r="A212" s="221"/>
      <c r="B212" s="222" t="s">
        <v>221</v>
      </c>
      <c r="C212" s="223" t="s">
        <v>9</v>
      </c>
      <c r="D212" s="224"/>
      <c r="E212" s="225"/>
      <c r="F212" s="226"/>
      <c r="G212" s="224">
        <v>0</v>
      </c>
      <c r="H212" s="225">
        <v>0</v>
      </c>
      <c r="I212" s="226">
        <v>2</v>
      </c>
      <c r="J212" s="224"/>
      <c r="K212" s="225"/>
      <c r="L212" s="226"/>
      <c r="M212" s="224"/>
      <c r="N212" s="225"/>
      <c r="O212" s="226"/>
      <c r="P212" s="227">
        <f t="shared" si="55"/>
        <v>0</v>
      </c>
      <c r="Q212" s="228">
        <f t="shared" si="55"/>
        <v>0</v>
      </c>
      <c r="R212" s="229">
        <f t="shared" si="55"/>
        <v>2</v>
      </c>
      <c r="S212" s="230">
        <v>3.61</v>
      </c>
    </row>
    <row r="213" spans="1:19" ht="11.25" hidden="1" customHeight="1" x14ac:dyDescent="0.2">
      <c r="A213" s="221"/>
      <c r="B213" s="222" t="s">
        <v>222</v>
      </c>
      <c r="C213" s="223" t="s">
        <v>9</v>
      </c>
      <c r="D213" s="224"/>
      <c r="E213" s="225"/>
      <c r="F213" s="226"/>
      <c r="G213" s="224"/>
      <c r="H213" s="225"/>
      <c r="I213" s="226"/>
      <c r="J213" s="224"/>
      <c r="K213" s="225"/>
      <c r="L213" s="226"/>
      <c r="M213" s="224"/>
      <c r="N213" s="225"/>
      <c r="O213" s="226"/>
      <c r="P213" s="227">
        <f t="shared" si="55"/>
        <v>0</v>
      </c>
      <c r="Q213" s="228">
        <f t="shared" si="55"/>
        <v>0</v>
      </c>
      <c r="R213" s="229">
        <f t="shared" si="55"/>
        <v>0</v>
      </c>
      <c r="S213" s="230"/>
    </row>
    <row r="214" spans="1:19" s="220" customFormat="1" ht="11.25" hidden="1" customHeight="1" x14ac:dyDescent="0.2">
      <c r="A214" s="231"/>
      <c r="B214" s="232" t="s">
        <v>223</v>
      </c>
      <c r="C214" s="233" t="s">
        <v>9</v>
      </c>
      <c r="D214" s="234"/>
      <c r="E214" s="235"/>
      <c r="F214" s="236"/>
      <c r="G214" s="234">
        <v>0</v>
      </c>
      <c r="H214" s="235">
        <v>2</v>
      </c>
      <c r="I214" s="236">
        <v>19</v>
      </c>
      <c r="J214" s="234"/>
      <c r="K214" s="235"/>
      <c r="L214" s="236"/>
      <c r="M214" s="234"/>
      <c r="N214" s="235"/>
      <c r="O214" s="236"/>
      <c r="P214" s="241">
        <f t="shared" si="55"/>
        <v>0</v>
      </c>
      <c r="Q214" s="242">
        <f t="shared" si="55"/>
        <v>2</v>
      </c>
      <c r="R214" s="243">
        <f t="shared" si="55"/>
        <v>19</v>
      </c>
      <c r="S214" s="240">
        <v>3.79</v>
      </c>
    </row>
    <row r="215" spans="1:19" s="220" customFormat="1" ht="11.25" hidden="1" customHeight="1" x14ac:dyDescent="0.2">
      <c r="A215" s="231"/>
      <c r="B215" s="232" t="s">
        <v>224</v>
      </c>
      <c r="C215" s="233"/>
      <c r="D215" s="237">
        <f t="shared" ref="D215:R215" si="56">D216+D217+D218</f>
        <v>0</v>
      </c>
      <c r="E215" s="238">
        <f t="shared" si="56"/>
        <v>0</v>
      </c>
      <c r="F215" s="239">
        <f t="shared" si="56"/>
        <v>0</v>
      </c>
      <c r="G215" s="237">
        <f t="shared" si="56"/>
        <v>0</v>
      </c>
      <c r="H215" s="238">
        <f t="shared" si="56"/>
        <v>0</v>
      </c>
      <c r="I215" s="239">
        <f t="shared" si="56"/>
        <v>42</v>
      </c>
      <c r="J215" s="237">
        <f t="shared" si="56"/>
        <v>0</v>
      </c>
      <c r="K215" s="238">
        <f t="shared" si="56"/>
        <v>0</v>
      </c>
      <c r="L215" s="239">
        <f t="shared" si="56"/>
        <v>0</v>
      </c>
      <c r="M215" s="237">
        <f t="shared" si="56"/>
        <v>0</v>
      </c>
      <c r="N215" s="238">
        <f t="shared" si="56"/>
        <v>0</v>
      </c>
      <c r="O215" s="239">
        <f t="shared" si="56"/>
        <v>0</v>
      </c>
      <c r="P215" s="237">
        <f t="shared" si="56"/>
        <v>0</v>
      </c>
      <c r="Q215" s="238">
        <f t="shared" si="56"/>
        <v>0</v>
      </c>
      <c r="R215" s="239">
        <f t="shared" si="56"/>
        <v>42</v>
      </c>
      <c r="S215" s="240">
        <f>SUM(S216:S218)/3</f>
        <v>3.6733333333333333</v>
      </c>
    </row>
    <row r="216" spans="1:19" ht="11.25" hidden="1" customHeight="1" x14ac:dyDescent="0.2">
      <c r="A216" s="221"/>
      <c r="B216" s="222" t="s">
        <v>225</v>
      </c>
      <c r="C216" s="223" t="s">
        <v>9</v>
      </c>
      <c r="D216" s="224"/>
      <c r="E216" s="225"/>
      <c r="F216" s="226"/>
      <c r="G216" s="224">
        <v>0</v>
      </c>
      <c r="H216" s="225">
        <v>0</v>
      </c>
      <c r="I216" s="226">
        <v>36</v>
      </c>
      <c r="J216" s="224"/>
      <c r="K216" s="225"/>
      <c r="L216" s="226"/>
      <c r="M216" s="224"/>
      <c r="N216" s="225"/>
      <c r="O216" s="226"/>
      <c r="P216" s="227">
        <f t="shared" ref="P216:R218" si="57">D216+G216+J216+M216</f>
        <v>0</v>
      </c>
      <c r="Q216" s="228">
        <f t="shared" si="57"/>
        <v>0</v>
      </c>
      <c r="R216" s="229">
        <f t="shared" si="57"/>
        <v>36</v>
      </c>
      <c r="S216" s="230">
        <v>3.64</v>
      </c>
    </row>
    <row r="217" spans="1:19" ht="11.25" hidden="1" customHeight="1" x14ac:dyDescent="0.2">
      <c r="A217" s="221"/>
      <c r="B217" s="222" t="s">
        <v>226</v>
      </c>
      <c r="C217" s="223" t="s">
        <v>9</v>
      </c>
      <c r="D217" s="224"/>
      <c r="E217" s="225"/>
      <c r="F217" s="226"/>
      <c r="G217" s="224">
        <v>0</v>
      </c>
      <c r="H217" s="225">
        <v>0</v>
      </c>
      <c r="I217" s="226">
        <v>5</v>
      </c>
      <c r="J217" s="224"/>
      <c r="K217" s="225"/>
      <c r="L217" s="226"/>
      <c r="M217" s="224"/>
      <c r="N217" s="225"/>
      <c r="O217" s="226"/>
      <c r="P217" s="227">
        <f t="shared" si="57"/>
        <v>0</v>
      </c>
      <c r="Q217" s="228">
        <f t="shared" si="57"/>
        <v>0</v>
      </c>
      <c r="R217" s="229">
        <f t="shared" si="57"/>
        <v>5</v>
      </c>
      <c r="S217" s="230">
        <v>3.71</v>
      </c>
    </row>
    <row r="218" spans="1:19" ht="11.25" hidden="1" customHeight="1" x14ac:dyDescent="0.2">
      <c r="A218" s="221"/>
      <c r="B218" s="222" t="s">
        <v>227</v>
      </c>
      <c r="C218" s="223" t="s">
        <v>9</v>
      </c>
      <c r="D218" s="224"/>
      <c r="E218" s="225"/>
      <c r="F218" s="226"/>
      <c r="G218" s="224">
        <v>0</v>
      </c>
      <c r="H218" s="225">
        <v>0</v>
      </c>
      <c r="I218" s="226">
        <v>1</v>
      </c>
      <c r="J218" s="224"/>
      <c r="K218" s="225"/>
      <c r="L218" s="226"/>
      <c r="M218" s="224"/>
      <c r="N218" s="225"/>
      <c r="O218" s="226"/>
      <c r="P218" s="227">
        <f t="shared" si="57"/>
        <v>0</v>
      </c>
      <c r="Q218" s="228">
        <f t="shared" si="57"/>
        <v>0</v>
      </c>
      <c r="R218" s="229">
        <f t="shared" si="57"/>
        <v>1</v>
      </c>
      <c r="S218" s="230">
        <v>3.67</v>
      </c>
    </row>
    <row r="219" spans="1:19" s="220" customFormat="1" ht="11.25" hidden="1" customHeight="1" x14ac:dyDescent="0.2">
      <c r="A219" s="231"/>
      <c r="B219" s="232" t="s">
        <v>228</v>
      </c>
      <c r="C219" s="233" t="s">
        <v>9</v>
      </c>
      <c r="D219" s="237">
        <f t="shared" ref="D219:R219" si="58">SUM(D220:D221)</f>
        <v>0</v>
      </c>
      <c r="E219" s="238">
        <f t="shared" si="58"/>
        <v>0</v>
      </c>
      <c r="F219" s="239">
        <f t="shared" si="58"/>
        <v>0</v>
      </c>
      <c r="G219" s="237">
        <f t="shared" si="58"/>
        <v>0</v>
      </c>
      <c r="H219" s="238">
        <f t="shared" si="58"/>
        <v>11</v>
      </c>
      <c r="I219" s="239">
        <f t="shared" si="58"/>
        <v>30</v>
      </c>
      <c r="J219" s="237">
        <f t="shared" si="58"/>
        <v>0</v>
      </c>
      <c r="K219" s="238">
        <f t="shared" si="58"/>
        <v>0</v>
      </c>
      <c r="L219" s="239">
        <f t="shared" si="58"/>
        <v>0</v>
      </c>
      <c r="M219" s="237">
        <f t="shared" si="58"/>
        <v>0</v>
      </c>
      <c r="N219" s="238">
        <f t="shared" si="58"/>
        <v>0</v>
      </c>
      <c r="O219" s="239">
        <f t="shared" si="58"/>
        <v>0</v>
      </c>
      <c r="P219" s="237">
        <f t="shared" si="58"/>
        <v>0</v>
      </c>
      <c r="Q219" s="238">
        <f t="shared" si="58"/>
        <v>11</v>
      </c>
      <c r="R219" s="239">
        <f t="shared" si="58"/>
        <v>30</v>
      </c>
      <c r="S219" s="244">
        <f>SUM(S220:S221)/2</f>
        <v>3.61</v>
      </c>
    </row>
    <row r="220" spans="1:19" ht="11.25" hidden="1" customHeight="1" x14ac:dyDescent="0.2">
      <c r="A220" s="221"/>
      <c r="B220" s="222" t="s">
        <v>229</v>
      </c>
      <c r="C220" s="223" t="s">
        <v>9</v>
      </c>
      <c r="D220" s="224"/>
      <c r="E220" s="225"/>
      <c r="F220" s="226"/>
      <c r="G220" s="224">
        <v>0</v>
      </c>
      <c r="H220" s="225">
        <v>11</v>
      </c>
      <c r="I220" s="226">
        <v>27</v>
      </c>
      <c r="J220" s="224"/>
      <c r="K220" s="225"/>
      <c r="L220" s="226"/>
      <c r="M220" s="224"/>
      <c r="N220" s="225"/>
      <c r="O220" s="226"/>
      <c r="P220" s="227">
        <f t="shared" ref="P220:R225" si="59">D220+G220+J220+M220</f>
        <v>0</v>
      </c>
      <c r="Q220" s="228">
        <f t="shared" si="59"/>
        <v>11</v>
      </c>
      <c r="R220" s="229">
        <f t="shared" si="59"/>
        <v>27</v>
      </c>
      <c r="S220" s="230">
        <v>3.59</v>
      </c>
    </row>
    <row r="221" spans="1:19" ht="11.25" hidden="1" customHeight="1" x14ac:dyDescent="0.2">
      <c r="A221" s="221"/>
      <c r="B221" s="222" t="s">
        <v>230</v>
      </c>
      <c r="C221" s="223" t="s">
        <v>9</v>
      </c>
      <c r="D221" s="224"/>
      <c r="E221" s="225"/>
      <c r="F221" s="226"/>
      <c r="G221" s="224">
        <v>0</v>
      </c>
      <c r="H221" s="225">
        <v>0</v>
      </c>
      <c r="I221" s="226">
        <v>3</v>
      </c>
      <c r="J221" s="224"/>
      <c r="K221" s="225"/>
      <c r="L221" s="226"/>
      <c r="M221" s="224"/>
      <c r="N221" s="225"/>
      <c r="O221" s="226"/>
      <c r="P221" s="227">
        <f t="shared" si="59"/>
        <v>0</v>
      </c>
      <c r="Q221" s="228">
        <f t="shared" si="59"/>
        <v>0</v>
      </c>
      <c r="R221" s="229">
        <f t="shared" si="59"/>
        <v>3</v>
      </c>
      <c r="S221" s="230">
        <v>3.63</v>
      </c>
    </row>
    <row r="222" spans="1:19" s="220" customFormat="1" ht="11.25" hidden="1" customHeight="1" x14ac:dyDescent="0.2">
      <c r="A222" s="231"/>
      <c r="B222" s="232" t="s">
        <v>231</v>
      </c>
      <c r="C222" s="233" t="s">
        <v>9</v>
      </c>
      <c r="D222" s="234"/>
      <c r="E222" s="235"/>
      <c r="F222" s="236"/>
      <c r="G222" s="234">
        <v>0</v>
      </c>
      <c r="H222" s="235">
        <v>0</v>
      </c>
      <c r="I222" s="236">
        <v>17</v>
      </c>
      <c r="J222" s="234"/>
      <c r="K222" s="235"/>
      <c r="L222" s="236"/>
      <c r="M222" s="234"/>
      <c r="N222" s="235"/>
      <c r="O222" s="236"/>
      <c r="P222" s="237">
        <f t="shared" si="59"/>
        <v>0</v>
      </c>
      <c r="Q222" s="238">
        <f t="shared" si="59"/>
        <v>0</v>
      </c>
      <c r="R222" s="239">
        <f t="shared" si="59"/>
        <v>17</v>
      </c>
      <c r="S222" s="240">
        <v>3.7</v>
      </c>
    </row>
    <row r="223" spans="1:19" s="220" customFormat="1" ht="11.25" hidden="1" customHeight="1" x14ac:dyDescent="0.2">
      <c r="A223" s="231"/>
      <c r="B223" s="232" t="s">
        <v>232</v>
      </c>
      <c r="C223" s="233" t="s">
        <v>9</v>
      </c>
      <c r="D223" s="234"/>
      <c r="E223" s="235"/>
      <c r="F223" s="236"/>
      <c r="G223" s="234"/>
      <c r="H223" s="235"/>
      <c r="I223" s="236"/>
      <c r="J223" s="234"/>
      <c r="K223" s="235"/>
      <c r="L223" s="236"/>
      <c r="M223" s="234"/>
      <c r="N223" s="235"/>
      <c r="O223" s="236"/>
      <c r="P223" s="237">
        <f t="shared" si="59"/>
        <v>0</v>
      </c>
      <c r="Q223" s="238">
        <f t="shared" si="59"/>
        <v>0</v>
      </c>
      <c r="R223" s="239">
        <f t="shared" si="59"/>
        <v>0</v>
      </c>
      <c r="S223" s="240"/>
    </row>
    <row r="224" spans="1:19" s="220" customFormat="1" ht="11.25" hidden="1" customHeight="1" x14ac:dyDescent="0.2">
      <c r="A224" s="231"/>
      <c r="B224" s="232" t="s">
        <v>233</v>
      </c>
      <c r="C224" s="233" t="s">
        <v>9</v>
      </c>
      <c r="D224" s="234"/>
      <c r="E224" s="235"/>
      <c r="F224" s="236"/>
      <c r="G224" s="234">
        <v>0</v>
      </c>
      <c r="H224" s="235">
        <v>1</v>
      </c>
      <c r="I224" s="236">
        <v>13</v>
      </c>
      <c r="J224" s="234"/>
      <c r="K224" s="235"/>
      <c r="L224" s="236"/>
      <c r="M224" s="234"/>
      <c r="N224" s="235"/>
      <c r="O224" s="236"/>
      <c r="P224" s="237">
        <f t="shared" si="59"/>
        <v>0</v>
      </c>
      <c r="Q224" s="238">
        <f t="shared" si="59"/>
        <v>1</v>
      </c>
      <c r="R224" s="239">
        <f t="shared" si="59"/>
        <v>13</v>
      </c>
      <c r="S224" s="240">
        <v>3.69</v>
      </c>
    </row>
    <row r="225" spans="1:19" s="220" customFormat="1" ht="11.25" hidden="1" customHeight="1" x14ac:dyDescent="0.2">
      <c r="A225" s="231"/>
      <c r="B225" s="232" t="s">
        <v>234</v>
      </c>
      <c r="C225" s="233" t="s">
        <v>9</v>
      </c>
      <c r="D225" s="234"/>
      <c r="E225" s="235"/>
      <c r="F225" s="236"/>
      <c r="G225" s="234">
        <v>0</v>
      </c>
      <c r="H225" s="235">
        <v>0</v>
      </c>
      <c r="I225" s="236">
        <v>4</v>
      </c>
      <c r="J225" s="234"/>
      <c r="K225" s="235"/>
      <c r="L225" s="236"/>
      <c r="M225" s="234"/>
      <c r="N225" s="235"/>
      <c r="O225" s="236"/>
      <c r="P225" s="237">
        <f t="shared" si="59"/>
        <v>0</v>
      </c>
      <c r="Q225" s="238">
        <f t="shared" si="59"/>
        <v>0</v>
      </c>
      <c r="R225" s="239">
        <f t="shared" si="59"/>
        <v>4</v>
      </c>
      <c r="S225" s="240">
        <v>3.86</v>
      </c>
    </row>
    <row r="226" spans="1:19" s="220" customFormat="1" ht="11.25" hidden="1" customHeight="1" x14ac:dyDescent="0.2">
      <c r="A226" s="231"/>
      <c r="B226" s="232" t="s">
        <v>235</v>
      </c>
      <c r="C226" s="233"/>
      <c r="D226" s="237">
        <f>SUM(D227:D229)</f>
        <v>0</v>
      </c>
      <c r="E226" s="238">
        <f>SUM(E227:E229)</f>
        <v>0</v>
      </c>
      <c r="F226" s="239">
        <f>SUM(F227:F229)</f>
        <v>0</v>
      </c>
      <c r="G226" s="237">
        <f t="shared" ref="G226:R226" si="60">SUM(G227:G229)</f>
        <v>0</v>
      </c>
      <c r="H226" s="238">
        <f t="shared" si="60"/>
        <v>7</v>
      </c>
      <c r="I226" s="239">
        <f t="shared" si="60"/>
        <v>173</v>
      </c>
      <c r="J226" s="237">
        <f t="shared" si="60"/>
        <v>0</v>
      </c>
      <c r="K226" s="238">
        <f t="shared" si="60"/>
        <v>0</v>
      </c>
      <c r="L226" s="239">
        <f t="shared" si="60"/>
        <v>0</v>
      </c>
      <c r="M226" s="237">
        <f t="shared" si="60"/>
        <v>0</v>
      </c>
      <c r="N226" s="238">
        <f t="shared" si="60"/>
        <v>0</v>
      </c>
      <c r="O226" s="239">
        <f t="shared" si="60"/>
        <v>0</v>
      </c>
      <c r="P226" s="237">
        <f t="shared" si="60"/>
        <v>0</v>
      </c>
      <c r="Q226" s="238">
        <f t="shared" si="60"/>
        <v>7</v>
      </c>
      <c r="R226" s="239">
        <f t="shared" si="60"/>
        <v>173</v>
      </c>
      <c r="S226" s="240">
        <f>SUM(S227:S229)/3</f>
        <v>3.6933333333333334</v>
      </c>
    </row>
    <row r="227" spans="1:19" ht="11.25" hidden="1" customHeight="1" x14ac:dyDescent="0.2">
      <c r="A227" s="221"/>
      <c r="B227" s="245" t="s">
        <v>236</v>
      </c>
      <c r="C227" s="246" t="s">
        <v>9</v>
      </c>
      <c r="D227" s="224"/>
      <c r="E227" s="225"/>
      <c r="F227" s="226"/>
      <c r="G227" s="224">
        <v>0</v>
      </c>
      <c r="H227" s="225">
        <v>5</v>
      </c>
      <c r="I227" s="226">
        <v>164</v>
      </c>
      <c r="J227" s="224"/>
      <c r="K227" s="225"/>
      <c r="L227" s="226"/>
      <c r="M227" s="224"/>
      <c r="N227" s="225"/>
      <c r="O227" s="226"/>
      <c r="P227" s="247">
        <f t="shared" ref="P227:R240" si="61">D227+G227+J227+M227</f>
        <v>0</v>
      </c>
      <c r="Q227" s="248">
        <f t="shared" si="61"/>
        <v>5</v>
      </c>
      <c r="R227" s="249">
        <f t="shared" si="61"/>
        <v>164</v>
      </c>
      <c r="S227" s="250">
        <v>3.67</v>
      </c>
    </row>
    <row r="228" spans="1:19" ht="11.25" hidden="1" customHeight="1" x14ac:dyDescent="0.2">
      <c r="A228" s="221"/>
      <c r="B228" s="245" t="s">
        <v>237</v>
      </c>
      <c r="C228" s="246" t="s">
        <v>9</v>
      </c>
      <c r="D228" s="224"/>
      <c r="E228" s="225"/>
      <c r="F228" s="226"/>
      <c r="G228" s="224">
        <v>0</v>
      </c>
      <c r="H228" s="225">
        <v>2</v>
      </c>
      <c r="I228" s="226">
        <v>8</v>
      </c>
      <c r="J228" s="224"/>
      <c r="K228" s="225"/>
      <c r="L228" s="226"/>
      <c r="M228" s="224"/>
      <c r="N228" s="225"/>
      <c r="O228" s="226"/>
      <c r="P228" s="247">
        <f t="shared" si="61"/>
        <v>0</v>
      </c>
      <c r="Q228" s="248">
        <f t="shared" si="61"/>
        <v>2</v>
      </c>
      <c r="R228" s="249">
        <f t="shared" si="61"/>
        <v>8</v>
      </c>
      <c r="S228" s="250">
        <v>3.62</v>
      </c>
    </row>
    <row r="229" spans="1:19" ht="11.25" hidden="1" customHeight="1" x14ac:dyDescent="0.2">
      <c r="A229" s="221"/>
      <c r="B229" s="245" t="s">
        <v>238</v>
      </c>
      <c r="C229" s="246" t="s">
        <v>9</v>
      </c>
      <c r="D229" s="224"/>
      <c r="E229" s="225"/>
      <c r="F229" s="226"/>
      <c r="G229" s="224">
        <v>0</v>
      </c>
      <c r="H229" s="225">
        <v>0</v>
      </c>
      <c r="I229" s="226">
        <v>1</v>
      </c>
      <c r="J229" s="224"/>
      <c r="K229" s="225"/>
      <c r="L229" s="226"/>
      <c r="M229" s="224"/>
      <c r="N229" s="225"/>
      <c r="O229" s="226"/>
      <c r="P229" s="247">
        <f t="shared" si="61"/>
        <v>0</v>
      </c>
      <c r="Q229" s="248">
        <f t="shared" si="61"/>
        <v>0</v>
      </c>
      <c r="R229" s="249">
        <f t="shared" si="61"/>
        <v>1</v>
      </c>
      <c r="S229" s="250">
        <v>3.79</v>
      </c>
    </row>
    <row r="230" spans="1:19" s="220" customFormat="1" ht="11.25" hidden="1" customHeight="1" x14ac:dyDescent="0.2">
      <c r="A230" s="231"/>
      <c r="B230" s="232" t="s">
        <v>239</v>
      </c>
      <c r="C230" s="233" t="s">
        <v>9</v>
      </c>
      <c r="D230" s="234"/>
      <c r="E230" s="235"/>
      <c r="F230" s="236"/>
      <c r="G230" s="234">
        <v>0</v>
      </c>
      <c r="H230" s="235">
        <v>0</v>
      </c>
      <c r="I230" s="236">
        <v>12</v>
      </c>
      <c r="J230" s="234"/>
      <c r="K230" s="235"/>
      <c r="L230" s="236"/>
      <c r="M230" s="234"/>
      <c r="N230" s="235"/>
      <c r="O230" s="236"/>
      <c r="P230" s="237">
        <f t="shared" si="61"/>
        <v>0</v>
      </c>
      <c r="Q230" s="238">
        <f t="shared" si="61"/>
        <v>0</v>
      </c>
      <c r="R230" s="239">
        <f t="shared" si="61"/>
        <v>12</v>
      </c>
      <c r="S230" s="240">
        <v>3.66</v>
      </c>
    </row>
    <row r="231" spans="1:19" s="251" customFormat="1" ht="11.25" hidden="1" customHeight="1" x14ac:dyDescent="0.2">
      <c r="A231" s="231"/>
      <c r="B231" s="232" t="s">
        <v>240</v>
      </c>
      <c r="C231" s="233" t="s">
        <v>9</v>
      </c>
      <c r="D231" s="234"/>
      <c r="E231" s="235"/>
      <c r="F231" s="236"/>
      <c r="G231" s="234"/>
      <c r="H231" s="235"/>
      <c r="I231" s="236"/>
      <c r="J231" s="234"/>
      <c r="K231" s="235"/>
      <c r="L231" s="236"/>
      <c r="M231" s="234"/>
      <c r="N231" s="235"/>
      <c r="O231" s="236"/>
      <c r="P231" s="237">
        <f t="shared" si="61"/>
        <v>0</v>
      </c>
      <c r="Q231" s="238">
        <f t="shared" si="61"/>
        <v>0</v>
      </c>
      <c r="R231" s="239">
        <f t="shared" si="61"/>
        <v>0</v>
      </c>
      <c r="S231" s="240"/>
    </row>
    <row r="232" spans="1:19" s="251" customFormat="1" ht="11.25" hidden="1" customHeight="1" x14ac:dyDescent="0.2">
      <c r="A232" s="231"/>
      <c r="B232" s="232" t="s">
        <v>241</v>
      </c>
      <c r="C232" s="233" t="s">
        <v>9</v>
      </c>
      <c r="D232" s="234"/>
      <c r="E232" s="235"/>
      <c r="F232" s="236"/>
      <c r="G232" s="234">
        <v>0</v>
      </c>
      <c r="H232" s="235">
        <v>1</v>
      </c>
      <c r="I232" s="236">
        <v>14</v>
      </c>
      <c r="J232" s="234"/>
      <c r="K232" s="235"/>
      <c r="L232" s="236"/>
      <c r="M232" s="234"/>
      <c r="N232" s="235"/>
      <c r="O232" s="236"/>
      <c r="P232" s="237">
        <f t="shared" si="61"/>
        <v>0</v>
      </c>
      <c r="Q232" s="238">
        <f t="shared" si="61"/>
        <v>1</v>
      </c>
      <c r="R232" s="239">
        <f t="shared" si="61"/>
        <v>14</v>
      </c>
      <c r="S232" s="240">
        <v>3.65</v>
      </c>
    </row>
    <row r="233" spans="1:19" s="251" customFormat="1" ht="11.25" hidden="1" customHeight="1" x14ac:dyDescent="0.2">
      <c r="A233" s="231"/>
      <c r="B233" s="232" t="s">
        <v>242</v>
      </c>
      <c r="C233" s="233" t="s">
        <v>9</v>
      </c>
      <c r="D233" s="234"/>
      <c r="E233" s="235"/>
      <c r="F233" s="236"/>
      <c r="G233" s="234">
        <v>0</v>
      </c>
      <c r="H233" s="235">
        <v>0</v>
      </c>
      <c r="I233" s="236">
        <v>4</v>
      </c>
      <c r="J233" s="234"/>
      <c r="K233" s="235"/>
      <c r="L233" s="236"/>
      <c r="M233" s="234"/>
      <c r="N233" s="235"/>
      <c r="O233" s="236"/>
      <c r="P233" s="237">
        <f t="shared" si="61"/>
        <v>0</v>
      </c>
      <c r="Q233" s="238">
        <f t="shared" si="61"/>
        <v>0</v>
      </c>
      <c r="R233" s="239">
        <f t="shared" si="61"/>
        <v>4</v>
      </c>
      <c r="S233" s="240">
        <v>3.78</v>
      </c>
    </row>
    <row r="234" spans="1:19" s="251" customFormat="1" ht="11.25" hidden="1" customHeight="1" x14ac:dyDescent="0.2">
      <c r="A234" s="231"/>
      <c r="B234" s="252" t="s">
        <v>243</v>
      </c>
      <c r="C234" s="253" t="s">
        <v>8</v>
      </c>
      <c r="D234" s="254">
        <v>0</v>
      </c>
      <c r="E234" s="255">
        <v>0</v>
      </c>
      <c r="F234" s="256">
        <v>18</v>
      </c>
      <c r="G234" s="254"/>
      <c r="H234" s="255"/>
      <c r="I234" s="256"/>
      <c r="J234" s="254"/>
      <c r="K234" s="255"/>
      <c r="L234" s="256"/>
      <c r="M234" s="254"/>
      <c r="N234" s="255"/>
      <c r="O234" s="256"/>
      <c r="P234" s="257">
        <f t="shared" si="61"/>
        <v>0</v>
      </c>
      <c r="Q234" s="258">
        <f t="shared" si="61"/>
        <v>0</v>
      </c>
      <c r="R234" s="259">
        <f t="shared" si="61"/>
        <v>18</v>
      </c>
      <c r="S234" s="260">
        <v>3.75</v>
      </c>
    </row>
    <row r="235" spans="1:19" s="220" customFormat="1" ht="11.25" hidden="1" customHeight="1" x14ac:dyDescent="0.2">
      <c r="A235" s="231"/>
      <c r="B235" s="252" t="s">
        <v>244</v>
      </c>
      <c r="C235" s="253" t="s">
        <v>8</v>
      </c>
      <c r="D235" s="254">
        <v>0</v>
      </c>
      <c r="E235" s="255">
        <v>0</v>
      </c>
      <c r="F235" s="256">
        <v>7</v>
      </c>
      <c r="G235" s="254"/>
      <c r="H235" s="255"/>
      <c r="I235" s="256"/>
      <c r="J235" s="254"/>
      <c r="K235" s="255"/>
      <c r="L235" s="256"/>
      <c r="M235" s="254"/>
      <c r="N235" s="255"/>
      <c r="O235" s="256"/>
      <c r="P235" s="257">
        <f t="shared" si="61"/>
        <v>0</v>
      </c>
      <c r="Q235" s="258">
        <f t="shared" si="61"/>
        <v>0</v>
      </c>
      <c r="R235" s="259">
        <f t="shared" si="61"/>
        <v>7</v>
      </c>
      <c r="S235" s="260">
        <v>3.73</v>
      </c>
    </row>
    <row r="236" spans="1:19" s="220" customFormat="1" ht="11.25" hidden="1" customHeight="1" x14ac:dyDescent="0.2">
      <c r="A236" s="231"/>
      <c r="B236" s="252" t="s">
        <v>245</v>
      </c>
      <c r="C236" s="253" t="s">
        <v>8</v>
      </c>
      <c r="D236" s="254">
        <v>0</v>
      </c>
      <c r="E236" s="255">
        <v>0</v>
      </c>
      <c r="F236" s="256">
        <v>6</v>
      </c>
      <c r="G236" s="254"/>
      <c r="H236" s="255"/>
      <c r="I236" s="256"/>
      <c r="J236" s="254"/>
      <c r="K236" s="255"/>
      <c r="L236" s="256"/>
      <c r="M236" s="254"/>
      <c r="N236" s="255"/>
      <c r="O236" s="256"/>
      <c r="P236" s="257">
        <f t="shared" si="61"/>
        <v>0</v>
      </c>
      <c r="Q236" s="258">
        <f t="shared" si="61"/>
        <v>0</v>
      </c>
      <c r="R236" s="259">
        <f t="shared" si="61"/>
        <v>6</v>
      </c>
      <c r="S236" s="260">
        <v>3.75</v>
      </c>
    </row>
    <row r="237" spans="1:19" ht="11.25" hidden="1" customHeight="1" x14ac:dyDescent="0.2">
      <c r="A237" s="221"/>
      <c r="B237" s="252" t="s">
        <v>246</v>
      </c>
      <c r="C237" s="261" t="s">
        <v>8</v>
      </c>
      <c r="D237" s="254"/>
      <c r="E237" s="255"/>
      <c r="F237" s="256"/>
      <c r="G237" s="254"/>
      <c r="H237" s="255"/>
      <c r="I237" s="256"/>
      <c r="J237" s="254"/>
      <c r="K237" s="255"/>
      <c r="L237" s="256"/>
      <c r="M237" s="254"/>
      <c r="N237" s="255"/>
      <c r="O237" s="256"/>
      <c r="P237" s="257">
        <f t="shared" si="61"/>
        <v>0</v>
      </c>
      <c r="Q237" s="258">
        <f t="shared" si="61"/>
        <v>0</v>
      </c>
      <c r="R237" s="259">
        <f t="shared" si="61"/>
        <v>0</v>
      </c>
      <c r="S237" s="260"/>
    </row>
    <row r="238" spans="1:19" s="220" customFormat="1" ht="11.25" hidden="1" customHeight="1" x14ac:dyDescent="0.2">
      <c r="A238" s="231"/>
      <c r="B238" s="252" t="s">
        <v>247</v>
      </c>
      <c r="C238" s="253" t="s">
        <v>8</v>
      </c>
      <c r="D238" s="254">
        <v>0</v>
      </c>
      <c r="E238" s="255">
        <v>0</v>
      </c>
      <c r="F238" s="256">
        <v>8</v>
      </c>
      <c r="G238" s="254"/>
      <c r="H238" s="255"/>
      <c r="I238" s="256"/>
      <c r="J238" s="254"/>
      <c r="K238" s="255"/>
      <c r="L238" s="256"/>
      <c r="M238" s="254"/>
      <c r="N238" s="255"/>
      <c r="O238" s="256"/>
      <c r="P238" s="257">
        <f t="shared" si="61"/>
        <v>0</v>
      </c>
      <c r="Q238" s="258">
        <f t="shared" si="61"/>
        <v>0</v>
      </c>
      <c r="R238" s="259">
        <f t="shared" si="61"/>
        <v>8</v>
      </c>
      <c r="S238" s="260">
        <v>3.71</v>
      </c>
    </row>
    <row r="239" spans="1:19" s="220" customFormat="1" ht="11.25" hidden="1" customHeight="1" x14ac:dyDescent="0.2">
      <c r="A239" s="231"/>
      <c r="B239" s="252" t="s">
        <v>248</v>
      </c>
      <c r="C239" s="253" t="s">
        <v>8</v>
      </c>
      <c r="D239" s="254">
        <v>0</v>
      </c>
      <c r="E239" s="255">
        <v>0</v>
      </c>
      <c r="F239" s="256">
        <v>6</v>
      </c>
      <c r="G239" s="254"/>
      <c r="H239" s="255"/>
      <c r="I239" s="256"/>
      <c r="J239" s="254"/>
      <c r="K239" s="255"/>
      <c r="L239" s="256"/>
      <c r="M239" s="254"/>
      <c r="N239" s="255"/>
      <c r="O239" s="256"/>
      <c r="P239" s="257">
        <f t="shared" si="61"/>
        <v>0</v>
      </c>
      <c r="Q239" s="258">
        <f t="shared" si="61"/>
        <v>0</v>
      </c>
      <c r="R239" s="259">
        <f t="shared" si="61"/>
        <v>6</v>
      </c>
      <c r="S239" s="260">
        <v>3.95</v>
      </c>
    </row>
    <row r="240" spans="1:19" s="251" customFormat="1" ht="11.25" hidden="1" customHeight="1" x14ac:dyDescent="0.2">
      <c r="A240" s="231"/>
      <c r="B240" s="252" t="s">
        <v>249</v>
      </c>
      <c r="C240" s="253" t="s">
        <v>8</v>
      </c>
      <c r="D240" s="254">
        <v>0</v>
      </c>
      <c r="E240" s="255">
        <v>0</v>
      </c>
      <c r="F240" s="256">
        <v>2</v>
      </c>
      <c r="G240" s="254"/>
      <c r="H240" s="255"/>
      <c r="I240" s="256"/>
      <c r="J240" s="254"/>
      <c r="K240" s="255"/>
      <c r="L240" s="256"/>
      <c r="M240" s="254"/>
      <c r="N240" s="255"/>
      <c r="O240" s="256"/>
      <c r="P240" s="257">
        <f t="shared" si="61"/>
        <v>0</v>
      </c>
      <c r="Q240" s="258">
        <f t="shared" si="61"/>
        <v>0</v>
      </c>
      <c r="R240" s="259">
        <f t="shared" si="61"/>
        <v>2</v>
      </c>
      <c r="S240" s="260">
        <v>3.93</v>
      </c>
    </row>
    <row r="241" spans="1:19" s="251" customFormat="1" ht="12" hidden="1" customHeight="1" x14ac:dyDescent="0.2">
      <c r="A241" s="262"/>
      <c r="B241" s="262"/>
      <c r="C241" s="263"/>
      <c r="D241" s="264"/>
      <c r="E241" s="264"/>
      <c r="F241" s="264"/>
      <c r="G241" s="264"/>
      <c r="H241" s="264"/>
      <c r="I241" s="264"/>
      <c r="J241" s="264"/>
      <c r="K241" s="264"/>
      <c r="L241" s="264"/>
      <c r="M241" s="264"/>
      <c r="N241" s="264"/>
      <c r="O241" s="264"/>
      <c r="P241" s="265"/>
      <c r="Q241" s="265"/>
      <c r="R241" s="265"/>
      <c r="S241" s="266"/>
    </row>
    <row r="242" spans="1:19" ht="11.45" hidden="1" customHeight="1" x14ac:dyDescent="0.2">
      <c r="A242" s="191"/>
      <c r="B242" s="191"/>
      <c r="C242" s="192"/>
      <c r="D242" s="193" t="s">
        <v>5</v>
      </c>
      <c r="E242" s="194"/>
      <c r="F242" s="194"/>
      <c r="G242" s="194"/>
      <c r="H242" s="194"/>
      <c r="I242" s="194"/>
      <c r="J242" s="194"/>
      <c r="K242" s="194"/>
      <c r="L242" s="194"/>
      <c r="M242" s="194"/>
      <c r="N242" s="194"/>
      <c r="O242" s="194"/>
      <c r="P242" s="648" t="s">
        <v>6</v>
      </c>
      <c r="Q242" s="649"/>
      <c r="R242" s="650"/>
      <c r="S242" s="654" t="s">
        <v>207</v>
      </c>
    </row>
    <row r="243" spans="1:19" ht="11.45" hidden="1" customHeight="1" x14ac:dyDescent="0.2">
      <c r="A243" s="195" t="s">
        <v>2</v>
      </c>
      <c r="B243" s="195" t="s">
        <v>3</v>
      </c>
      <c r="C243" s="195" t="s">
        <v>4</v>
      </c>
      <c r="D243" s="193" t="s">
        <v>8</v>
      </c>
      <c r="E243" s="194"/>
      <c r="F243" s="196"/>
      <c r="G243" s="193" t="s">
        <v>9</v>
      </c>
      <c r="H243" s="194"/>
      <c r="I243" s="196"/>
      <c r="J243" s="193" t="s">
        <v>10</v>
      </c>
      <c r="K243" s="194"/>
      <c r="L243" s="196"/>
      <c r="M243" s="193" t="s">
        <v>11</v>
      </c>
      <c r="N243" s="194"/>
      <c r="O243" s="196"/>
      <c r="P243" s="651"/>
      <c r="Q243" s="652"/>
      <c r="R243" s="653"/>
      <c r="S243" s="655"/>
    </row>
    <row r="244" spans="1:19" ht="11.45" hidden="1" customHeight="1" x14ac:dyDescent="0.2">
      <c r="A244" s="197"/>
      <c r="B244" s="198"/>
      <c r="C244" s="199"/>
      <c r="D244" s="200" t="s">
        <v>208</v>
      </c>
      <c r="E244" s="201" t="s">
        <v>209</v>
      </c>
      <c r="F244" s="202" t="s">
        <v>210</v>
      </c>
      <c r="G244" s="200" t="s">
        <v>208</v>
      </c>
      <c r="H244" s="201" t="s">
        <v>209</v>
      </c>
      <c r="I244" s="202" t="s">
        <v>210</v>
      </c>
      <c r="J244" s="200" t="s">
        <v>208</v>
      </c>
      <c r="K244" s="201" t="s">
        <v>209</v>
      </c>
      <c r="L244" s="202" t="s">
        <v>210</v>
      </c>
      <c r="M244" s="200" t="s">
        <v>208</v>
      </c>
      <c r="N244" s="201" t="s">
        <v>209</v>
      </c>
      <c r="O244" s="202" t="s">
        <v>210</v>
      </c>
      <c r="P244" s="200" t="s">
        <v>208</v>
      </c>
      <c r="Q244" s="201" t="s">
        <v>209</v>
      </c>
      <c r="R244" s="202" t="s">
        <v>210</v>
      </c>
      <c r="S244" s="656"/>
    </row>
    <row r="245" spans="1:19" ht="12" hidden="1" customHeight="1" x14ac:dyDescent="0.2">
      <c r="A245" s="203" t="s">
        <v>69</v>
      </c>
      <c r="B245" s="204" t="s">
        <v>70</v>
      </c>
      <c r="C245" s="205"/>
      <c r="D245" s="206">
        <f t="shared" ref="D245:R245" si="62">D246+D257</f>
        <v>0</v>
      </c>
      <c r="E245" s="207">
        <f t="shared" si="62"/>
        <v>0</v>
      </c>
      <c r="F245" s="208">
        <f t="shared" si="62"/>
        <v>0</v>
      </c>
      <c r="G245" s="206">
        <f t="shared" si="62"/>
        <v>0</v>
      </c>
      <c r="H245" s="207">
        <f t="shared" si="62"/>
        <v>0</v>
      </c>
      <c r="I245" s="208">
        <f t="shared" si="62"/>
        <v>0</v>
      </c>
      <c r="J245" s="206">
        <f t="shared" si="62"/>
        <v>0</v>
      </c>
      <c r="K245" s="207">
        <f t="shared" si="62"/>
        <v>73</v>
      </c>
      <c r="L245" s="208">
        <f t="shared" si="62"/>
        <v>46</v>
      </c>
      <c r="M245" s="206">
        <f t="shared" si="62"/>
        <v>0</v>
      </c>
      <c r="N245" s="207">
        <f t="shared" si="62"/>
        <v>0</v>
      </c>
      <c r="O245" s="208">
        <f t="shared" si="62"/>
        <v>0</v>
      </c>
      <c r="P245" s="206">
        <f t="shared" si="62"/>
        <v>0</v>
      </c>
      <c r="Q245" s="207">
        <f t="shared" si="62"/>
        <v>73</v>
      </c>
      <c r="R245" s="208">
        <f t="shared" si="62"/>
        <v>46</v>
      </c>
      <c r="S245" s="267">
        <f>(S246+S257)/2</f>
        <v>3.3614999999999995</v>
      </c>
    </row>
    <row r="246" spans="1:19" s="184" customFormat="1" ht="12" hidden="1" customHeight="1" x14ac:dyDescent="0.2">
      <c r="A246" s="268"/>
      <c r="B246" s="269" t="s">
        <v>250</v>
      </c>
      <c r="C246" s="270"/>
      <c r="D246" s="271">
        <f t="shared" ref="D246:R246" si="63">SUM(D247:D256)</f>
        <v>0</v>
      </c>
      <c r="E246" s="272">
        <f t="shared" si="63"/>
        <v>0</v>
      </c>
      <c r="F246" s="273">
        <f t="shared" si="63"/>
        <v>0</v>
      </c>
      <c r="G246" s="271">
        <f t="shared" si="63"/>
        <v>0</v>
      </c>
      <c r="H246" s="272">
        <f t="shared" si="63"/>
        <v>0</v>
      </c>
      <c r="I246" s="273">
        <f t="shared" si="63"/>
        <v>0</v>
      </c>
      <c r="J246" s="271">
        <f t="shared" si="63"/>
        <v>0</v>
      </c>
      <c r="K246" s="272">
        <f t="shared" si="63"/>
        <v>72</v>
      </c>
      <c r="L246" s="273">
        <f t="shared" si="63"/>
        <v>46</v>
      </c>
      <c r="M246" s="271">
        <f t="shared" si="63"/>
        <v>0</v>
      </c>
      <c r="N246" s="272">
        <f t="shared" si="63"/>
        <v>0</v>
      </c>
      <c r="O246" s="273">
        <f t="shared" si="63"/>
        <v>0</v>
      </c>
      <c r="P246" s="271">
        <f t="shared" si="63"/>
        <v>0</v>
      </c>
      <c r="Q246" s="272">
        <f t="shared" si="63"/>
        <v>72</v>
      </c>
      <c r="R246" s="273">
        <f t="shared" si="63"/>
        <v>46</v>
      </c>
      <c r="S246" s="274">
        <f>SUM(S247:S256)/10</f>
        <v>3.3929999999999993</v>
      </c>
    </row>
    <row r="247" spans="1:19" ht="11.45" hidden="1" customHeight="1" x14ac:dyDescent="0.2">
      <c r="A247" s="275" t="s">
        <v>73</v>
      </c>
      <c r="B247" s="276" t="s">
        <v>251</v>
      </c>
      <c r="C247" s="277" t="s">
        <v>10</v>
      </c>
      <c r="D247" s="224"/>
      <c r="E247" s="225"/>
      <c r="F247" s="226"/>
      <c r="G247" s="224"/>
      <c r="H247" s="225"/>
      <c r="I247" s="226"/>
      <c r="J247" s="224">
        <v>0</v>
      </c>
      <c r="K247" s="225">
        <v>6</v>
      </c>
      <c r="L247" s="226">
        <v>5</v>
      </c>
      <c r="M247" s="224"/>
      <c r="N247" s="225"/>
      <c r="O247" s="226"/>
      <c r="P247" s="227">
        <f t="shared" ref="P247:R256" si="64">D247+G247+J247+M247</f>
        <v>0</v>
      </c>
      <c r="Q247" s="228">
        <f t="shared" si="64"/>
        <v>6</v>
      </c>
      <c r="R247" s="229">
        <f t="shared" si="64"/>
        <v>5</v>
      </c>
      <c r="S247" s="230">
        <v>3.47</v>
      </c>
    </row>
    <row r="248" spans="1:19" ht="11.45" hidden="1" customHeight="1" x14ac:dyDescent="0.2">
      <c r="A248" s="275"/>
      <c r="B248" s="276" t="s">
        <v>252</v>
      </c>
      <c r="C248" s="277" t="s">
        <v>10</v>
      </c>
      <c r="D248" s="224"/>
      <c r="E248" s="225"/>
      <c r="F248" s="226"/>
      <c r="G248" s="224"/>
      <c r="H248" s="225"/>
      <c r="I248" s="226"/>
      <c r="J248" s="224">
        <v>0</v>
      </c>
      <c r="K248" s="225">
        <v>4</v>
      </c>
      <c r="L248" s="226">
        <v>8</v>
      </c>
      <c r="M248" s="224"/>
      <c r="N248" s="225"/>
      <c r="O248" s="226"/>
      <c r="P248" s="227">
        <f t="shared" si="64"/>
        <v>0</v>
      </c>
      <c r="Q248" s="228">
        <f t="shared" si="64"/>
        <v>4</v>
      </c>
      <c r="R248" s="229">
        <f t="shared" si="64"/>
        <v>8</v>
      </c>
      <c r="S248" s="230">
        <v>3.56</v>
      </c>
    </row>
    <row r="249" spans="1:19" ht="11.45" hidden="1" customHeight="1" x14ac:dyDescent="0.2">
      <c r="A249" s="275"/>
      <c r="B249" s="276" t="s">
        <v>253</v>
      </c>
      <c r="C249" s="277" t="s">
        <v>10</v>
      </c>
      <c r="D249" s="224"/>
      <c r="E249" s="225"/>
      <c r="F249" s="226"/>
      <c r="G249" s="224"/>
      <c r="H249" s="225"/>
      <c r="I249" s="226"/>
      <c r="J249" s="224">
        <v>0</v>
      </c>
      <c r="K249" s="225">
        <v>9</v>
      </c>
      <c r="L249" s="226">
        <v>0</v>
      </c>
      <c r="M249" s="224"/>
      <c r="N249" s="225"/>
      <c r="O249" s="226"/>
      <c r="P249" s="227">
        <f t="shared" si="64"/>
        <v>0</v>
      </c>
      <c r="Q249" s="228">
        <f t="shared" si="64"/>
        <v>9</v>
      </c>
      <c r="R249" s="229">
        <f t="shared" si="64"/>
        <v>0</v>
      </c>
      <c r="S249" s="230">
        <v>3.32</v>
      </c>
    </row>
    <row r="250" spans="1:19" ht="11.45" hidden="1" customHeight="1" x14ac:dyDescent="0.2">
      <c r="A250" s="275"/>
      <c r="B250" s="276" t="s">
        <v>254</v>
      </c>
      <c r="C250" s="277" t="s">
        <v>10</v>
      </c>
      <c r="D250" s="224"/>
      <c r="E250" s="225"/>
      <c r="F250" s="226"/>
      <c r="G250" s="224"/>
      <c r="H250" s="225"/>
      <c r="I250" s="226"/>
      <c r="J250" s="224">
        <v>0</v>
      </c>
      <c r="K250" s="225">
        <v>3</v>
      </c>
      <c r="L250" s="226">
        <v>0</v>
      </c>
      <c r="M250" s="224"/>
      <c r="N250" s="225"/>
      <c r="O250" s="226"/>
      <c r="P250" s="227">
        <f t="shared" si="64"/>
        <v>0</v>
      </c>
      <c r="Q250" s="228">
        <f t="shared" si="64"/>
        <v>3</v>
      </c>
      <c r="R250" s="229">
        <f t="shared" si="64"/>
        <v>0</v>
      </c>
      <c r="S250" s="230">
        <v>3.3</v>
      </c>
    </row>
    <row r="251" spans="1:19" ht="11.45" hidden="1" customHeight="1" x14ac:dyDescent="0.2">
      <c r="A251" s="275"/>
      <c r="B251" s="276" t="s">
        <v>255</v>
      </c>
      <c r="C251" s="277" t="s">
        <v>10</v>
      </c>
      <c r="D251" s="224"/>
      <c r="E251" s="225"/>
      <c r="F251" s="226"/>
      <c r="G251" s="224"/>
      <c r="H251" s="225"/>
      <c r="I251" s="226"/>
      <c r="J251" s="224">
        <v>0</v>
      </c>
      <c r="K251" s="225">
        <v>15</v>
      </c>
      <c r="L251" s="226">
        <v>16</v>
      </c>
      <c r="M251" s="224"/>
      <c r="N251" s="225"/>
      <c r="O251" s="226"/>
      <c r="P251" s="227">
        <f t="shared" si="64"/>
        <v>0</v>
      </c>
      <c r="Q251" s="228">
        <f t="shared" si="64"/>
        <v>15</v>
      </c>
      <c r="R251" s="229">
        <f t="shared" si="64"/>
        <v>16</v>
      </c>
      <c r="S251" s="230">
        <v>3.47</v>
      </c>
    </row>
    <row r="252" spans="1:19" ht="11.45" hidden="1" customHeight="1" x14ac:dyDescent="0.2">
      <c r="A252" s="275"/>
      <c r="B252" s="276" t="s">
        <v>256</v>
      </c>
      <c r="C252" s="277" t="s">
        <v>10</v>
      </c>
      <c r="D252" s="224"/>
      <c r="E252" s="225"/>
      <c r="F252" s="226"/>
      <c r="G252" s="224"/>
      <c r="H252" s="225"/>
      <c r="I252" s="226"/>
      <c r="J252" s="224">
        <v>0</v>
      </c>
      <c r="K252" s="225">
        <v>5</v>
      </c>
      <c r="L252" s="226">
        <v>2</v>
      </c>
      <c r="M252" s="224"/>
      <c r="N252" s="225"/>
      <c r="O252" s="226"/>
      <c r="P252" s="227">
        <f t="shared" si="64"/>
        <v>0</v>
      </c>
      <c r="Q252" s="228">
        <f t="shared" si="64"/>
        <v>5</v>
      </c>
      <c r="R252" s="229">
        <f t="shared" si="64"/>
        <v>2</v>
      </c>
      <c r="S252" s="230">
        <v>3.44</v>
      </c>
    </row>
    <row r="253" spans="1:19" ht="11.45" hidden="1" customHeight="1" x14ac:dyDescent="0.2">
      <c r="A253" s="275"/>
      <c r="B253" s="276" t="s">
        <v>257</v>
      </c>
      <c r="C253" s="277" t="s">
        <v>10</v>
      </c>
      <c r="D253" s="224"/>
      <c r="E253" s="225"/>
      <c r="F253" s="226"/>
      <c r="G253" s="224"/>
      <c r="H253" s="225"/>
      <c r="I253" s="226"/>
      <c r="J253" s="224">
        <v>0</v>
      </c>
      <c r="K253" s="225">
        <v>11</v>
      </c>
      <c r="L253" s="226">
        <v>7</v>
      </c>
      <c r="M253" s="224"/>
      <c r="N253" s="225"/>
      <c r="O253" s="226"/>
      <c r="P253" s="227">
        <f t="shared" si="64"/>
        <v>0</v>
      </c>
      <c r="Q253" s="228">
        <f t="shared" si="64"/>
        <v>11</v>
      </c>
      <c r="R253" s="229">
        <f t="shared" si="64"/>
        <v>7</v>
      </c>
      <c r="S253" s="230">
        <v>3.4</v>
      </c>
    </row>
    <row r="254" spans="1:19" ht="11.45" hidden="1" customHeight="1" x14ac:dyDescent="0.2">
      <c r="A254" s="275"/>
      <c r="B254" s="276" t="s">
        <v>258</v>
      </c>
      <c r="C254" s="277" t="s">
        <v>10</v>
      </c>
      <c r="D254" s="224"/>
      <c r="E254" s="225"/>
      <c r="F254" s="226"/>
      <c r="G254" s="224"/>
      <c r="H254" s="225"/>
      <c r="I254" s="226"/>
      <c r="J254" s="224">
        <v>0</v>
      </c>
      <c r="K254" s="225">
        <v>16</v>
      </c>
      <c r="L254" s="226">
        <v>8</v>
      </c>
      <c r="M254" s="224"/>
      <c r="N254" s="225"/>
      <c r="O254" s="226"/>
      <c r="P254" s="227">
        <f t="shared" si="64"/>
        <v>0</v>
      </c>
      <c r="Q254" s="228">
        <f t="shared" si="64"/>
        <v>16</v>
      </c>
      <c r="R254" s="229">
        <f t="shared" si="64"/>
        <v>8</v>
      </c>
      <c r="S254" s="230">
        <v>3.42</v>
      </c>
    </row>
    <row r="255" spans="1:19" ht="11.45" hidden="1" customHeight="1" x14ac:dyDescent="0.2">
      <c r="A255" s="275"/>
      <c r="B255" s="276" t="s">
        <v>259</v>
      </c>
      <c r="C255" s="277" t="s">
        <v>10</v>
      </c>
      <c r="D255" s="224"/>
      <c r="E255" s="225"/>
      <c r="F255" s="226"/>
      <c r="G255" s="224"/>
      <c r="H255" s="225"/>
      <c r="I255" s="226"/>
      <c r="J255" s="224">
        <v>0</v>
      </c>
      <c r="K255" s="225">
        <v>1</v>
      </c>
      <c r="L255" s="226">
        <v>0</v>
      </c>
      <c r="M255" s="224"/>
      <c r="N255" s="225"/>
      <c r="O255" s="226"/>
      <c r="P255" s="227">
        <f t="shared" si="64"/>
        <v>0</v>
      </c>
      <c r="Q255" s="228">
        <f t="shared" si="64"/>
        <v>1</v>
      </c>
      <c r="R255" s="229">
        <f t="shared" si="64"/>
        <v>0</v>
      </c>
      <c r="S255" s="230">
        <v>3.23</v>
      </c>
    </row>
    <row r="256" spans="1:19" ht="11.45" hidden="1" customHeight="1" x14ac:dyDescent="0.2">
      <c r="A256" s="275"/>
      <c r="B256" s="276" t="s">
        <v>260</v>
      </c>
      <c r="C256" s="277" t="s">
        <v>10</v>
      </c>
      <c r="D256" s="224"/>
      <c r="E256" s="225"/>
      <c r="F256" s="226"/>
      <c r="G256" s="224"/>
      <c r="H256" s="225"/>
      <c r="I256" s="226"/>
      <c r="J256" s="224">
        <v>0</v>
      </c>
      <c r="K256" s="225">
        <v>2</v>
      </c>
      <c r="L256" s="226">
        <v>0</v>
      </c>
      <c r="M256" s="224"/>
      <c r="N256" s="225"/>
      <c r="O256" s="226"/>
      <c r="P256" s="227">
        <f t="shared" si="64"/>
        <v>0</v>
      </c>
      <c r="Q256" s="228">
        <f t="shared" si="64"/>
        <v>2</v>
      </c>
      <c r="R256" s="229">
        <f t="shared" si="64"/>
        <v>0</v>
      </c>
      <c r="S256" s="230">
        <v>3.32</v>
      </c>
    </row>
    <row r="257" spans="1:19" s="184" customFormat="1" ht="12" hidden="1" customHeight="1" x14ac:dyDescent="0.2">
      <c r="A257" s="278"/>
      <c r="B257" s="279" t="s">
        <v>261</v>
      </c>
      <c r="C257" s="280"/>
      <c r="D257" s="281">
        <f t="shared" ref="D257:R257" si="65">SUM(D258:D263)</f>
        <v>0</v>
      </c>
      <c r="E257" s="282">
        <f t="shared" si="65"/>
        <v>0</v>
      </c>
      <c r="F257" s="283">
        <f t="shared" si="65"/>
        <v>0</v>
      </c>
      <c r="G257" s="281">
        <f t="shared" si="65"/>
        <v>0</v>
      </c>
      <c r="H257" s="282">
        <f t="shared" si="65"/>
        <v>0</v>
      </c>
      <c r="I257" s="283">
        <f t="shared" si="65"/>
        <v>0</v>
      </c>
      <c r="J257" s="281">
        <f t="shared" si="65"/>
        <v>0</v>
      </c>
      <c r="K257" s="282">
        <f t="shared" si="65"/>
        <v>1</v>
      </c>
      <c r="L257" s="283">
        <f t="shared" si="65"/>
        <v>0</v>
      </c>
      <c r="M257" s="281">
        <f t="shared" si="65"/>
        <v>0</v>
      </c>
      <c r="N257" s="282">
        <f t="shared" si="65"/>
        <v>0</v>
      </c>
      <c r="O257" s="283">
        <f t="shared" si="65"/>
        <v>0</v>
      </c>
      <c r="P257" s="281">
        <f t="shared" si="65"/>
        <v>0</v>
      </c>
      <c r="Q257" s="282">
        <f t="shared" si="65"/>
        <v>1</v>
      </c>
      <c r="R257" s="283">
        <f t="shared" si="65"/>
        <v>0</v>
      </c>
      <c r="S257" s="284">
        <f>SUM(S258:S263)/1</f>
        <v>3.33</v>
      </c>
    </row>
    <row r="258" spans="1:19" ht="11.45" hidden="1" customHeight="1" x14ac:dyDescent="0.2">
      <c r="A258" s="275" t="s">
        <v>73</v>
      </c>
      <c r="B258" s="276" t="s">
        <v>262</v>
      </c>
      <c r="C258" s="277" t="s">
        <v>10</v>
      </c>
      <c r="D258" s="224"/>
      <c r="E258" s="225"/>
      <c r="F258" s="226"/>
      <c r="G258" s="224"/>
      <c r="H258" s="225"/>
      <c r="I258" s="226"/>
      <c r="J258" s="224"/>
      <c r="K258" s="225"/>
      <c r="L258" s="226"/>
      <c r="M258" s="224"/>
      <c r="N258" s="225"/>
      <c r="O258" s="226"/>
      <c r="P258" s="227">
        <f t="shared" ref="P258:R263" si="66">D258+G258+J258+M258</f>
        <v>0</v>
      </c>
      <c r="Q258" s="228">
        <f t="shared" si="66"/>
        <v>0</v>
      </c>
      <c r="R258" s="229">
        <f t="shared" si="66"/>
        <v>0</v>
      </c>
      <c r="S258" s="230"/>
    </row>
    <row r="259" spans="1:19" s="251" customFormat="1" ht="11.45" hidden="1" customHeight="1" x14ac:dyDescent="0.2">
      <c r="A259" s="275"/>
      <c r="B259" s="276" t="s">
        <v>263</v>
      </c>
      <c r="C259" s="277" t="s">
        <v>10</v>
      </c>
      <c r="D259" s="224"/>
      <c r="E259" s="225"/>
      <c r="F259" s="226"/>
      <c r="G259" s="224"/>
      <c r="H259" s="225"/>
      <c r="I259" s="226"/>
      <c r="J259" s="224"/>
      <c r="K259" s="225"/>
      <c r="L259" s="226"/>
      <c r="M259" s="224"/>
      <c r="N259" s="225"/>
      <c r="O259" s="226"/>
      <c r="P259" s="227">
        <f t="shared" si="66"/>
        <v>0</v>
      </c>
      <c r="Q259" s="228">
        <f t="shared" si="66"/>
        <v>0</v>
      </c>
      <c r="R259" s="229">
        <f t="shared" si="66"/>
        <v>0</v>
      </c>
      <c r="S259" s="230"/>
    </row>
    <row r="260" spans="1:19" ht="11.45" hidden="1" customHeight="1" x14ac:dyDescent="0.2">
      <c r="A260" s="275"/>
      <c r="B260" s="276" t="s">
        <v>264</v>
      </c>
      <c r="C260" s="277" t="s">
        <v>10</v>
      </c>
      <c r="D260" s="224"/>
      <c r="E260" s="225"/>
      <c r="F260" s="226"/>
      <c r="G260" s="224"/>
      <c r="H260" s="225"/>
      <c r="I260" s="226"/>
      <c r="J260" s="224">
        <v>0</v>
      </c>
      <c r="K260" s="225">
        <v>1</v>
      </c>
      <c r="L260" s="226">
        <v>0</v>
      </c>
      <c r="M260" s="224"/>
      <c r="N260" s="225"/>
      <c r="O260" s="226"/>
      <c r="P260" s="227">
        <f t="shared" si="66"/>
        <v>0</v>
      </c>
      <c r="Q260" s="228">
        <f t="shared" si="66"/>
        <v>1</v>
      </c>
      <c r="R260" s="229">
        <f t="shared" si="66"/>
        <v>0</v>
      </c>
      <c r="S260" s="230">
        <v>3.33</v>
      </c>
    </row>
    <row r="261" spans="1:19" ht="11.45" hidden="1" customHeight="1" x14ac:dyDescent="0.2">
      <c r="A261" s="275"/>
      <c r="B261" s="276" t="s">
        <v>265</v>
      </c>
      <c r="C261" s="277" t="s">
        <v>10</v>
      </c>
      <c r="D261" s="224"/>
      <c r="E261" s="225"/>
      <c r="F261" s="226"/>
      <c r="G261" s="224"/>
      <c r="H261" s="225"/>
      <c r="I261" s="226"/>
      <c r="J261" s="224"/>
      <c r="K261" s="225"/>
      <c r="L261" s="226"/>
      <c r="M261" s="224"/>
      <c r="N261" s="225"/>
      <c r="O261" s="226"/>
      <c r="P261" s="227">
        <f t="shared" si="66"/>
        <v>0</v>
      </c>
      <c r="Q261" s="228">
        <f t="shared" si="66"/>
        <v>0</v>
      </c>
      <c r="R261" s="229">
        <f t="shared" si="66"/>
        <v>0</v>
      </c>
      <c r="S261" s="230"/>
    </row>
    <row r="262" spans="1:19" ht="11.45" hidden="1" customHeight="1" x14ac:dyDescent="0.2">
      <c r="A262" s="275"/>
      <c r="B262" s="276" t="s">
        <v>266</v>
      </c>
      <c r="C262" s="277" t="s">
        <v>10</v>
      </c>
      <c r="D262" s="224"/>
      <c r="E262" s="225"/>
      <c r="F262" s="226"/>
      <c r="G262" s="224"/>
      <c r="H262" s="225"/>
      <c r="I262" s="226"/>
      <c r="J262" s="224"/>
      <c r="K262" s="225"/>
      <c r="L262" s="226"/>
      <c r="M262" s="224"/>
      <c r="N262" s="225"/>
      <c r="O262" s="226"/>
      <c r="P262" s="227">
        <f t="shared" si="66"/>
        <v>0</v>
      </c>
      <c r="Q262" s="228">
        <f t="shared" si="66"/>
        <v>0</v>
      </c>
      <c r="R262" s="229">
        <f t="shared" si="66"/>
        <v>0</v>
      </c>
      <c r="S262" s="230"/>
    </row>
    <row r="263" spans="1:19" ht="11.45" hidden="1" customHeight="1" x14ac:dyDescent="0.2">
      <c r="A263" s="275"/>
      <c r="B263" s="276" t="s">
        <v>267</v>
      </c>
      <c r="C263" s="277" t="s">
        <v>10</v>
      </c>
      <c r="D263" s="224"/>
      <c r="E263" s="225"/>
      <c r="F263" s="226"/>
      <c r="G263" s="224"/>
      <c r="H263" s="225"/>
      <c r="I263" s="226"/>
      <c r="J263" s="224"/>
      <c r="K263" s="225"/>
      <c r="L263" s="226"/>
      <c r="M263" s="224"/>
      <c r="N263" s="225"/>
      <c r="O263" s="226"/>
      <c r="P263" s="227">
        <f t="shared" si="66"/>
        <v>0</v>
      </c>
      <c r="Q263" s="228">
        <f t="shared" si="66"/>
        <v>0</v>
      </c>
      <c r="R263" s="229">
        <f t="shared" si="66"/>
        <v>0</v>
      </c>
      <c r="S263" s="230"/>
    </row>
    <row r="264" spans="1:19" ht="12" hidden="1" customHeight="1" x14ac:dyDescent="0.2">
      <c r="A264" s="203" t="s">
        <v>95</v>
      </c>
      <c r="B264" s="204" t="s">
        <v>96</v>
      </c>
      <c r="C264" s="205"/>
      <c r="D264" s="206">
        <f t="shared" ref="D264:R264" si="67">D265+D281</f>
        <v>0</v>
      </c>
      <c r="E264" s="207">
        <f t="shared" si="67"/>
        <v>0</v>
      </c>
      <c r="F264" s="208">
        <f t="shared" si="67"/>
        <v>0</v>
      </c>
      <c r="G264" s="206">
        <f t="shared" si="67"/>
        <v>0</v>
      </c>
      <c r="H264" s="207">
        <f t="shared" si="67"/>
        <v>0</v>
      </c>
      <c r="I264" s="208">
        <f t="shared" si="67"/>
        <v>0</v>
      </c>
      <c r="J264" s="206">
        <f t="shared" si="67"/>
        <v>1</v>
      </c>
      <c r="K264" s="207">
        <f t="shared" si="67"/>
        <v>53</v>
      </c>
      <c r="L264" s="208">
        <f t="shared" si="67"/>
        <v>57</v>
      </c>
      <c r="M264" s="206">
        <f t="shared" si="67"/>
        <v>0</v>
      </c>
      <c r="N264" s="207">
        <f t="shared" si="67"/>
        <v>25</v>
      </c>
      <c r="O264" s="208">
        <f t="shared" si="67"/>
        <v>19</v>
      </c>
      <c r="P264" s="206">
        <f t="shared" si="67"/>
        <v>1</v>
      </c>
      <c r="Q264" s="207">
        <f t="shared" si="67"/>
        <v>78</v>
      </c>
      <c r="R264" s="208">
        <f t="shared" si="67"/>
        <v>76</v>
      </c>
      <c r="S264" s="267">
        <f>(S265+S281)/2</f>
        <v>3.3540714285714288</v>
      </c>
    </row>
    <row r="265" spans="1:19" s="184" customFormat="1" ht="12" hidden="1" customHeight="1" x14ac:dyDescent="0.2">
      <c r="A265" s="268"/>
      <c r="B265" s="285" t="s">
        <v>268</v>
      </c>
      <c r="C265" s="286"/>
      <c r="D265" s="271">
        <f t="shared" ref="D265:R265" si="68">SUM(D266:D280)</f>
        <v>0</v>
      </c>
      <c r="E265" s="272">
        <f t="shared" si="68"/>
        <v>0</v>
      </c>
      <c r="F265" s="273">
        <f t="shared" si="68"/>
        <v>0</v>
      </c>
      <c r="G265" s="271">
        <f t="shared" si="68"/>
        <v>0</v>
      </c>
      <c r="H265" s="272">
        <f t="shared" si="68"/>
        <v>0</v>
      </c>
      <c r="I265" s="273">
        <f t="shared" si="68"/>
        <v>0</v>
      </c>
      <c r="J265" s="271">
        <f t="shared" si="68"/>
        <v>0</v>
      </c>
      <c r="K265" s="272">
        <f t="shared" si="68"/>
        <v>45</v>
      </c>
      <c r="L265" s="273">
        <f t="shared" si="68"/>
        <v>50</v>
      </c>
      <c r="M265" s="271">
        <f t="shared" si="68"/>
        <v>0</v>
      </c>
      <c r="N265" s="272">
        <f t="shared" si="68"/>
        <v>25</v>
      </c>
      <c r="O265" s="273">
        <f t="shared" si="68"/>
        <v>19</v>
      </c>
      <c r="P265" s="271">
        <f t="shared" si="68"/>
        <v>0</v>
      </c>
      <c r="Q265" s="272">
        <f t="shared" si="68"/>
        <v>70</v>
      </c>
      <c r="R265" s="273">
        <f t="shared" si="68"/>
        <v>69</v>
      </c>
      <c r="S265" s="274">
        <f>SUM(S266:S280)/14</f>
        <v>3.4121428571428574</v>
      </c>
    </row>
    <row r="266" spans="1:19" ht="11.45" hidden="1" customHeight="1" x14ac:dyDescent="0.2">
      <c r="A266" s="275"/>
      <c r="B266" s="287" t="s">
        <v>269</v>
      </c>
      <c r="C266" s="223" t="s">
        <v>10</v>
      </c>
      <c r="D266" s="224"/>
      <c r="E266" s="225"/>
      <c r="F266" s="226"/>
      <c r="G266" s="224"/>
      <c r="H266" s="225"/>
      <c r="I266" s="226"/>
      <c r="J266" s="224">
        <v>0</v>
      </c>
      <c r="K266" s="225">
        <v>5</v>
      </c>
      <c r="L266" s="226">
        <v>5</v>
      </c>
      <c r="M266" s="224"/>
      <c r="N266" s="225"/>
      <c r="O266" s="226"/>
      <c r="P266" s="227">
        <f t="shared" ref="P266:R280" si="69">D266+G266+J266+M266</f>
        <v>0</v>
      </c>
      <c r="Q266" s="228">
        <f t="shared" si="69"/>
        <v>5</v>
      </c>
      <c r="R266" s="229">
        <f t="shared" si="69"/>
        <v>5</v>
      </c>
      <c r="S266" s="230">
        <v>3.47</v>
      </c>
    </row>
    <row r="267" spans="1:19" ht="11.45" hidden="1" customHeight="1" x14ac:dyDescent="0.2">
      <c r="A267" s="275"/>
      <c r="B267" s="287" t="s">
        <v>270</v>
      </c>
      <c r="C267" s="223" t="s">
        <v>11</v>
      </c>
      <c r="D267" s="224"/>
      <c r="E267" s="225"/>
      <c r="F267" s="226"/>
      <c r="G267" s="224"/>
      <c r="H267" s="225"/>
      <c r="I267" s="226"/>
      <c r="J267" s="224"/>
      <c r="K267" s="225"/>
      <c r="L267" s="226"/>
      <c r="M267" s="224">
        <v>0</v>
      </c>
      <c r="N267" s="225">
        <v>7</v>
      </c>
      <c r="O267" s="226">
        <v>1</v>
      </c>
      <c r="P267" s="227">
        <f t="shared" si="69"/>
        <v>0</v>
      </c>
      <c r="Q267" s="228">
        <f t="shared" si="69"/>
        <v>7</v>
      </c>
      <c r="R267" s="229">
        <f t="shared" si="69"/>
        <v>1</v>
      </c>
      <c r="S267" s="230">
        <v>3.29</v>
      </c>
    </row>
    <row r="268" spans="1:19" ht="11.45" hidden="1" customHeight="1" x14ac:dyDescent="0.2">
      <c r="A268" s="275"/>
      <c r="B268" s="287" t="s">
        <v>271</v>
      </c>
      <c r="C268" s="223" t="s">
        <v>10</v>
      </c>
      <c r="D268" s="224"/>
      <c r="E268" s="225"/>
      <c r="F268" s="226"/>
      <c r="G268" s="224"/>
      <c r="H268" s="225"/>
      <c r="I268" s="226"/>
      <c r="J268" s="224">
        <v>0</v>
      </c>
      <c r="K268" s="225">
        <v>4</v>
      </c>
      <c r="L268" s="226">
        <v>0</v>
      </c>
      <c r="M268" s="224"/>
      <c r="N268" s="225"/>
      <c r="O268" s="226"/>
      <c r="P268" s="227">
        <f t="shared" si="69"/>
        <v>0</v>
      </c>
      <c r="Q268" s="228">
        <f t="shared" si="69"/>
        <v>4</v>
      </c>
      <c r="R268" s="229">
        <f t="shared" si="69"/>
        <v>0</v>
      </c>
      <c r="S268" s="230">
        <v>3.31</v>
      </c>
    </row>
    <row r="269" spans="1:19" ht="11.45" hidden="1" customHeight="1" x14ac:dyDescent="0.2">
      <c r="A269" s="275"/>
      <c r="B269" s="287" t="s">
        <v>272</v>
      </c>
      <c r="C269" s="223" t="s">
        <v>11</v>
      </c>
      <c r="D269" s="224"/>
      <c r="E269" s="225"/>
      <c r="F269" s="226"/>
      <c r="G269" s="224"/>
      <c r="H269" s="225"/>
      <c r="I269" s="226"/>
      <c r="J269" s="224"/>
      <c r="K269" s="225"/>
      <c r="L269" s="226"/>
      <c r="M269" s="224">
        <v>0</v>
      </c>
      <c r="N269" s="225">
        <v>2</v>
      </c>
      <c r="O269" s="226">
        <v>0</v>
      </c>
      <c r="P269" s="227">
        <f t="shared" si="69"/>
        <v>0</v>
      </c>
      <c r="Q269" s="228">
        <f t="shared" si="69"/>
        <v>2</v>
      </c>
      <c r="R269" s="229">
        <f t="shared" si="69"/>
        <v>0</v>
      </c>
      <c r="S269" s="230">
        <v>3.1</v>
      </c>
    </row>
    <row r="270" spans="1:19" ht="11.45" hidden="1" customHeight="1" x14ac:dyDescent="0.2">
      <c r="A270" s="275"/>
      <c r="B270" s="287" t="s">
        <v>273</v>
      </c>
      <c r="C270" s="223" t="s">
        <v>10</v>
      </c>
      <c r="D270" s="224"/>
      <c r="E270" s="225"/>
      <c r="F270" s="226"/>
      <c r="G270" s="224"/>
      <c r="H270" s="225"/>
      <c r="I270" s="226"/>
      <c r="J270" s="224">
        <v>0</v>
      </c>
      <c r="K270" s="225">
        <v>2</v>
      </c>
      <c r="L270" s="226">
        <v>2</v>
      </c>
      <c r="M270" s="224"/>
      <c r="N270" s="225"/>
      <c r="O270" s="226"/>
      <c r="P270" s="227">
        <f t="shared" si="69"/>
        <v>0</v>
      </c>
      <c r="Q270" s="228">
        <f t="shared" si="69"/>
        <v>2</v>
      </c>
      <c r="R270" s="229">
        <f t="shared" si="69"/>
        <v>2</v>
      </c>
      <c r="S270" s="230">
        <v>3.45</v>
      </c>
    </row>
    <row r="271" spans="1:19" ht="11.45" hidden="1" customHeight="1" x14ac:dyDescent="0.2">
      <c r="A271" s="275"/>
      <c r="B271" s="287" t="s">
        <v>274</v>
      </c>
      <c r="C271" s="223" t="s">
        <v>11</v>
      </c>
      <c r="D271" s="224"/>
      <c r="E271" s="225"/>
      <c r="F271" s="226"/>
      <c r="G271" s="224"/>
      <c r="H271" s="225"/>
      <c r="I271" s="226"/>
      <c r="J271" s="224"/>
      <c r="K271" s="225"/>
      <c r="L271" s="226"/>
      <c r="M271" s="224"/>
      <c r="N271" s="225"/>
      <c r="O271" s="226"/>
      <c r="P271" s="227">
        <f t="shared" si="69"/>
        <v>0</v>
      </c>
      <c r="Q271" s="228">
        <f t="shared" si="69"/>
        <v>0</v>
      </c>
      <c r="R271" s="229">
        <f t="shared" si="69"/>
        <v>0</v>
      </c>
      <c r="S271" s="230"/>
    </row>
    <row r="272" spans="1:19" ht="11.45" hidden="1" customHeight="1" x14ac:dyDescent="0.2">
      <c r="A272" s="275" t="s">
        <v>73</v>
      </c>
      <c r="B272" s="287" t="s">
        <v>275</v>
      </c>
      <c r="C272" s="223" t="s">
        <v>10</v>
      </c>
      <c r="D272" s="224"/>
      <c r="E272" s="225"/>
      <c r="F272" s="226"/>
      <c r="G272" s="224"/>
      <c r="H272" s="225"/>
      <c r="I272" s="226"/>
      <c r="J272" s="224">
        <v>0</v>
      </c>
      <c r="K272" s="225">
        <v>5</v>
      </c>
      <c r="L272" s="226">
        <v>0</v>
      </c>
      <c r="M272" s="224"/>
      <c r="N272" s="225"/>
      <c r="O272" s="226"/>
      <c r="P272" s="227">
        <f t="shared" si="69"/>
        <v>0</v>
      </c>
      <c r="Q272" s="228">
        <f t="shared" si="69"/>
        <v>5</v>
      </c>
      <c r="R272" s="229">
        <f t="shared" si="69"/>
        <v>0</v>
      </c>
      <c r="S272" s="230">
        <v>3.27</v>
      </c>
    </row>
    <row r="273" spans="1:19" s="251" customFormat="1" ht="11.45" hidden="1" customHeight="1" x14ac:dyDescent="0.2">
      <c r="A273" s="275"/>
      <c r="B273" s="287" t="s">
        <v>276</v>
      </c>
      <c r="C273" s="223" t="s">
        <v>11</v>
      </c>
      <c r="D273" s="224"/>
      <c r="E273" s="225"/>
      <c r="F273" s="226"/>
      <c r="G273" s="224"/>
      <c r="H273" s="225"/>
      <c r="I273" s="226"/>
      <c r="J273" s="224"/>
      <c r="K273" s="225"/>
      <c r="L273" s="226"/>
      <c r="M273" s="224">
        <v>0</v>
      </c>
      <c r="N273" s="225">
        <v>2</v>
      </c>
      <c r="O273" s="226">
        <v>3</v>
      </c>
      <c r="P273" s="227">
        <f t="shared" si="69"/>
        <v>0</v>
      </c>
      <c r="Q273" s="228">
        <f t="shared" si="69"/>
        <v>2</v>
      </c>
      <c r="R273" s="229">
        <f t="shared" si="69"/>
        <v>3</v>
      </c>
      <c r="S273" s="230">
        <v>3.48</v>
      </c>
    </row>
    <row r="274" spans="1:19" ht="11.45" hidden="1" customHeight="1" x14ac:dyDescent="0.2">
      <c r="A274" s="275"/>
      <c r="B274" s="287" t="s">
        <v>277</v>
      </c>
      <c r="C274" s="223" t="s">
        <v>10</v>
      </c>
      <c r="D274" s="224"/>
      <c r="E274" s="225"/>
      <c r="F274" s="226"/>
      <c r="G274" s="224"/>
      <c r="H274" s="225"/>
      <c r="I274" s="226"/>
      <c r="J274" s="224">
        <v>0</v>
      </c>
      <c r="K274" s="225">
        <v>6</v>
      </c>
      <c r="L274" s="226">
        <v>4</v>
      </c>
      <c r="M274" s="224"/>
      <c r="N274" s="225"/>
      <c r="O274" s="226"/>
      <c r="P274" s="227">
        <f t="shared" si="69"/>
        <v>0</v>
      </c>
      <c r="Q274" s="228">
        <f t="shared" si="69"/>
        <v>6</v>
      </c>
      <c r="R274" s="229">
        <f t="shared" si="69"/>
        <v>4</v>
      </c>
      <c r="S274" s="230">
        <v>3.44</v>
      </c>
    </row>
    <row r="275" spans="1:19" s="251" customFormat="1" ht="11.45" hidden="1" customHeight="1" x14ac:dyDescent="0.2">
      <c r="A275" s="275"/>
      <c r="B275" s="287" t="s">
        <v>278</v>
      </c>
      <c r="C275" s="223" t="s">
        <v>11</v>
      </c>
      <c r="D275" s="224"/>
      <c r="E275" s="225"/>
      <c r="F275" s="226"/>
      <c r="G275" s="224"/>
      <c r="H275" s="225"/>
      <c r="I275" s="226"/>
      <c r="J275" s="224"/>
      <c r="K275" s="225"/>
      <c r="L275" s="226"/>
      <c r="M275" s="224">
        <v>0</v>
      </c>
      <c r="N275" s="225">
        <v>9</v>
      </c>
      <c r="O275" s="226">
        <v>11</v>
      </c>
      <c r="P275" s="227">
        <f t="shared" si="69"/>
        <v>0</v>
      </c>
      <c r="Q275" s="228">
        <f t="shared" si="69"/>
        <v>9</v>
      </c>
      <c r="R275" s="229">
        <f t="shared" si="69"/>
        <v>11</v>
      </c>
      <c r="S275" s="230">
        <v>3.46</v>
      </c>
    </row>
    <row r="276" spans="1:19" ht="11.45" hidden="1" customHeight="1" x14ac:dyDescent="0.2">
      <c r="A276" s="275"/>
      <c r="B276" s="287" t="s">
        <v>279</v>
      </c>
      <c r="C276" s="223" t="s">
        <v>10</v>
      </c>
      <c r="D276" s="224"/>
      <c r="E276" s="225"/>
      <c r="F276" s="226"/>
      <c r="G276" s="224"/>
      <c r="H276" s="225"/>
      <c r="I276" s="226"/>
      <c r="J276" s="224">
        <v>0</v>
      </c>
      <c r="K276" s="225">
        <v>15</v>
      </c>
      <c r="L276" s="226">
        <v>7</v>
      </c>
      <c r="M276" s="224"/>
      <c r="N276" s="225"/>
      <c r="O276" s="226"/>
      <c r="P276" s="227">
        <f t="shared" si="69"/>
        <v>0</v>
      </c>
      <c r="Q276" s="228">
        <f t="shared" si="69"/>
        <v>15</v>
      </c>
      <c r="R276" s="229">
        <f t="shared" si="69"/>
        <v>7</v>
      </c>
      <c r="S276" s="230">
        <v>3.45</v>
      </c>
    </row>
    <row r="277" spans="1:19" ht="11.45" hidden="1" customHeight="1" x14ac:dyDescent="0.2">
      <c r="A277" s="275"/>
      <c r="B277" s="287" t="s">
        <v>280</v>
      </c>
      <c r="C277" s="223" t="s">
        <v>11</v>
      </c>
      <c r="D277" s="224"/>
      <c r="E277" s="225"/>
      <c r="F277" s="226"/>
      <c r="G277" s="224"/>
      <c r="H277" s="225"/>
      <c r="I277" s="226"/>
      <c r="J277" s="224"/>
      <c r="K277" s="225"/>
      <c r="L277" s="226"/>
      <c r="M277" s="224">
        <v>0</v>
      </c>
      <c r="N277" s="225">
        <v>2</v>
      </c>
      <c r="O277" s="226">
        <v>0</v>
      </c>
      <c r="P277" s="227">
        <f t="shared" si="69"/>
        <v>0</v>
      </c>
      <c r="Q277" s="228">
        <f t="shared" si="69"/>
        <v>2</v>
      </c>
      <c r="R277" s="229">
        <f t="shared" si="69"/>
        <v>0</v>
      </c>
      <c r="S277" s="230">
        <v>3.24</v>
      </c>
    </row>
    <row r="278" spans="1:19" ht="11.45" hidden="1" customHeight="1" x14ac:dyDescent="0.2">
      <c r="A278" s="275"/>
      <c r="B278" s="287" t="s">
        <v>281</v>
      </c>
      <c r="C278" s="223" t="s">
        <v>11</v>
      </c>
      <c r="D278" s="224"/>
      <c r="E278" s="225"/>
      <c r="F278" s="226"/>
      <c r="G278" s="224"/>
      <c r="H278" s="225"/>
      <c r="I278" s="226"/>
      <c r="J278" s="224"/>
      <c r="K278" s="225"/>
      <c r="L278" s="226"/>
      <c r="M278" s="224">
        <v>0</v>
      </c>
      <c r="N278" s="225">
        <v>3</v>
      </c>
      <c r="O278" s="226">
        <v>4</v>
      </c>
      <c r="P278" s="227">
        <f t="shared" si="69"/>
        <v>0</v>
      </c>
      <c r="Q278" s="228">
        <f t="shared" si="69"/>
        <v>3</v>
      </c>
      <c r="R278" s="229">
        <f t="shared" si="69"/>
        <v>4</v>
      </c>
      <c r="S278" s="230">
        <v>3.48</v>
      </c>
    </row>
    <row r="279" spans="1:19" ht="11.45" hidden="1" customHeight="1" x14ac:dyDescent="0.2">
      <c r="A279" s="275"/>
      <c r="B279" s="287" t="s">
        <v>282</v>
      </c>
      <c r="C279" s="223" t="s">
        <v>10</v>
      </c>
      <c r="D279" s="224"/>
      <c r="E279" s="225"/>
      <c r="F279" s="226"/>
      <c r="G279" s="224"/>
      <c r="H279" s="225"/>
      <c r="I279" s="226"/>
      <c r="J279" s="224">
        <v>0</v>
      </c>
      <c r="K279" s="225">
        <v>8</v>
      </c>
      <c r="L279" s="226">
        <v>30</v>
      </c>
      <c r="M279" s="224"/>
      <c r="N279" s="225"/>
      <c r="O279" s="226"/>
      <c r="P279" s="227">
        <f t="shared" si="69"/>
        <v>0</v>
      </c>
      <c r="Q279" s="228">
        <f t="shared" si="69"/>
        <v>8</v>
      </c>
      <c r="R279" s="229">
        <f t="shared" si="69"/>
        <v>30</v>
      </c>
      <c r="S279" s="230">
        <v>3.62</v>
      </c>
    </row>
    <row r="280" spans="1:19" ht="11.45" hidden="1" customHeight="1" x14ac:dyDescent="0.2">
      <c r="A280" s="275"/>
      <c r="B280" s="287" t="s">
        <v>283</v>
      </c>
      <c r="C280" s="223" t="s">
        <v>10</v>
      </c>
      <c r="D280" s="224"/>
      <c r="E280" s="225"/>
      <c r="F280" s="226"/>
      <c r="G280" s="224"/>
      <c r="H280" s="225"/>
      <c r="I280" s="226"/>
      <c r="J280" s="224">
        <v>0</v>
      </c>
      <c r="K280" s="225">
        <v>0</v>
      </c>
      <c r="L280" s="226">
        <v>2</v>
      </c>
      <c r="M280" s="224"/>
      <c r="N280" s="225"/>
      <c r="O280" s="226"/>
      <c r="P280" s="227">
        <f t="shared" si="69"/>
        <v>0</v>
      </c>
      <c r="Q280" s="228">
        <f t="shared" si="69"/>
        <v>0</v>
      </c>
      <c r="R280" s="229">
        <f t="shared" si="69"/>
        <v>2</v>
      </c>
      <c r="S280" s="230">
        <v>3.71</v>
      </c>
    </row>
    <row r="281" spans="1:19" s="184" customFormat="1" ht="12" hidden="1" customHeight="1" x14ac:dyDescent="0.2">
      <c r="A281" s="278"/>
      <c r="B281" s="279" t="s">
        <v>261</v>
      </c>
      <c r="C281" s="280"/>
      <c r="D281" s="281">
        <f>SUM(D282:D288)</f>
        <v>0</v>
      </c>
      <c r="E281" s="282">
        <f>SUM(E282:E288)</f>
        <v>0</v>
      </c>
      <c r="F281" s="283">
        <f>SUM(F282:F288)</f>
        <v>0</v>
      </c>
      <c r="G281" s="281">
        <f t="shared" ref="G281:O281" si="70">SUM(G282:G288)</f>
        <v>0</v>
      </c>
      <c r="H281" s="282">
        <f t="shared" si="70"/>
        <v>0</v>
      </c>
      <c r="I281" s="283">
        <f t="shared" si="70"/>
        <v>0</v>
      </c>
      <c r="J281" s="281">
        <f t="shared" si="70"/>
        <v>1</v>
      </c>
      <c r="K281" s="282">
        <f t="shared" si="70"/>
        <v>8</v>
      </c>
      <c r="L281" s="283">
        <f t="shared" si="70"/>
        <v>7</v>
      </c>
      <c r="M281" s="281">
        <f t="shared" si="70"/>
        <v>0</v>
      </c>
      <c r="N281" s="282">
        <f t="shared" si="70"/>
        <v>0</v>
      </c>
      <c r="O281" s="283">
        <f t="shared" si="70"/>
        <v>0</v>
      </c>
      <c r="P281" s="281">
        <f>SUM(P282:P288)</f>
        <v>1</v>
      </c>
      <c r="Q281" s="282">
        <f>SUM(Q282:Q288)</f>
        <v>8</v>
      </c>
      <c r="R281" s="283">
        <f>SUM(R282:R288)</f>
        <v>7</v>
      </c>
      <c r="S281" s="284">
        <f>SUM(S282:S288)/5</f>
        <v>3.2960000000000003</v>
      </c>
    </row>
    <row r="282" spans="1:19" ht="11.45" hidden="1" customHeight="1" x14ac:dyDescent="0.2">
      <c r="A282" s="275"/>
      <c r="B282" s="276" t="s">
        <v>284</v>
      </c>
      <c r="C282" s="277" t="s">
        <v>10</v>
      </c>
      <c r="D282" s="224"/>
      <c r="E282" s="225"/>
      <c r="F282" s="226"/>
      <c r="G282" s="224"/>
      <c r="H282" s="225"/>
      <c r="I282" s="226"/>
      <c r="J282" s="224">
        <v>0</v>
      </c>
      <c r="K282" s="225">
        <v>1</v>
      </c>
      <c r="L282" s="226">
        <v>0</v>
      </c>
      <c r="M282" s="224"/>
      <c r="N282" s="225"/>
      <c r="O282" s="226"/>
      <c r="P282" s="227">
        <f t="shared" ref="P282:R288" si="71">D282+G282+J282+M282</f>
        <v>0</v>
      </c>
      <c r="Q282" s="228">
        <f t="shared" si="71"/>
        <v>1</v>
      </c>
      <c r="R282" s="229">
        <f t="shared" si="71"/>
        <v>0</v>
      </c>
      <c r="S282" s="230">
        <v>3.24</v>
      </c>
    </row>
    <row r="283" spans="1:19" ht="11.45" hidden="1" customHeight="1" x14ac:dyDescent="0.2">
      <c r="A283" s="288"/>
      <c r="B283" s="276" t="s">
        <v>285</v>
      </c>
      <c r="C283" s="289" t="s">
        <v>10</v>
      </c>
      <c r="D283" s="290"/>
      <c r="E283" s="291"/>
      <c r="F283" s="292"/>
      <c r="G283" s="290"/>
      <c r="H283" s="291"/>
      <c r="I283" s="292"/>
      <c r="J283" s="290">
        <v>1</v>
      </c>
      <c r="K283" s="291">
        <v>0</v>
      </c>
      <c r="L283" s="292">
        <v>0</v>
      </c>
      <c r="M283" s="290"/>
      <c r="N283" s="291"/>
      <c r="O283" s="292"/>
      <c r="P283" s="227">
        <f t="shared" si="71"/>
        <v>1</v>
      </c>
      <c r="Q283" s="228">
        <f t="shared" si="71"/>
        <v>0</v>
      </c>
      <c r="R283" s="229">
        <f t="shared" si="71"/>
        <v>0</v>
      </c>
      <c r="S283" s="293">
        <v>2.64</v>
      </c>
    </row>
    <row r="284" spans="1:19" ht="11.45" hidden="1" customHeight="1" x14ac:dyDescent="0.2">
      <c r="A284" s="288"/>
      <c r="B284" s="276" t="s">
        <v>286</v>
      </c>
      <c r="C284" s="289" t="s">
        <v>10</v>
      </c>
      <c r="D284" s="290"/>
      <c r="E284" s="291"/>
      <c r="F284" s="292"/>
      <c r="G284" s="290"/>
      <c r="H284" s="291"/>
      <c r="I284" s="292"/>
      <c r="J284" s="290">
        <v>0</v>
      </c>
      <c r="K284" s="291">
        <v>6</v>
      </c>
      <c r="L284" s="292">
        <v>1</v>
      </c>
      <c r="M284" s="290"/>
      <c r="N284" s="291"/>
      <c r="O284" s="292"/>
      <c r="P284" s="227">
        <f t="shared" si="71"/>
        <v>0</v>
      </c>
      <c r="Q284" s="228">
        <f t="shared" si="71"/>
        <v>6</v>
      </c>
      <c r="R284" s="229">
        <f t="shared" si="71"/>
        <v>1</v>
      </c>
      <c r="S284" s="293">
        <v>3.35</v>
      </c>
    </row>
    <row r="285" spans="1:19" ht="11.45" hidden="1" customHeight="1" x14ac:dyDescent="0.2">
      <c r="A285" s="288"/>
      <c r="B285" s="276" t="s">
        <v>350</v>
      </c>
      <c r="C285" s="289" t="s">
        <v>10</v>
      </c>
      <c r="D285" s="290"/>
      <c r="E285" s="291"/>
      <c r="F285" s="292"/>
      <c r="G285" s="290"/>
      <c r="H285" s="291"/>
      <c r="I285" s="292"/>
      <c r="J285" s="290">
        <v>0</v>
      </c>
      <c r="K285" s="291">
        <v>1</v>
      </c>
      <c r="L285" s="292">
        <v>2</v>
      </c>
      <c r="M285" s="290"/>
      <c r="N285" s="291"/>
      <c r="O285" s="292"/>
      <c r="P285" s="227">
        <f t="shared" si="71"/>
        <v>0</v>
      </c>
      <c r="Q285" s="228">
        <f t="shared" si="71"/>
        <v>1</v>
      </c>
      <c r="R285" s="229">
        <f t="shared" si="71"/>
        <v>2</v>
      </c>
      <c r="S285" s="293">
        <v>3.63</v>
      </c>
    </row>
    <row r="286" spans="1:19" ht="11.45" hidden="1" customHeight="1" x14ac:dyDescent="0.2">
      <c r="A286" s="288"/>
      <c r="B286" s="276" t="s">
        <v>351</v>
      </c>
      <c r="C286" s="289" t="s">
        <v>10</v>
      </c>
      <c r="D286" s="290"/>
      <c r="E286" s="291"/>
      <c r="F286" s="292"/>
      <c r="G286" s="290"/>
      <c r="H286" s="291"/>
      <c r="I286" s="292"/>
      <c r="J286" s="290">
        <v>0</v>
      </c>
      <c r="K286" s="291">
        <v>0</v>
      </c>
      <c r="L286" s="292">
        <v>4</v>
      </c>
      <c r="M286" s="290"/>
      <c r="N286" s="291"/>
      <c r="O286" s="292"/>
      <c r="P286" s="227">
        <f t="shared" si="71"/>
        <v>0</v>
      </c>
      <c r="Q286" s="228">
        <f t="shared" si="71"/>
        <v>0</v>
      </c>
      <c r="R286" s="229">
        <f t="shared" si="71"/>
        <v>4</v>
      </c>
      <c r="S286" s="293">
        <v>3.62</v>
      </c>
    </row>
    <row r="287" spans="1:19" ht="11.45" hidden="1" customHeight="1" x14ac:dyDescent="0.2">
      <c r="A287" s="288"/>
      <c r="B287" s="276" t="s">
        <v>289</v>
      </c>
      <c r="C287" s="289" t="s">
        <v>10</v>
      </c>
      <c r="D287" s="290"/>
      <c r="E287" s="291"/>
      <c r="F287" s="292"/>
      <c r="G287" s="290"/>
      <c r="H287" s="291"/>
      <c r="I287" s="292"/>
      <c r="J287" s="290"/>
      <c r="K287" s="291"/>
      <c r="L287" s="292"/>
      <c r="M287" s="290"/>
      <c r="N287" s="291"/>
      <c r="O287" s="292"/>
      <c r="P287" s="227">
        <f t="shared" si="71"/>
        <v>0</v>
      </c>
      <c r="Q287" s="228">
        <f t="shared" si="71"/>
        <v>0</v>
      </c>
      <c r="R287" s="229">
        <f t="shared" si="71"/>
        <v>0</v>
      </c>
      <c r="S287" s="293"/>
    </row>
    <row r="288" spans="1:19" s="220" customFormat="1" ht="11.45" hidden="1" customHeight="1" x14ac:dyDescent="0.2">
      <c r="A288" s="294"/>
      <c r="B288" s="295" t="s">
        <v>290</v>
      </c>
      <c r="C288" s="277" t="s">
        <v>10</v>
      </c>
      <c r="D288" s="224"/>
      <c r="E288" s="225"/>
      <c r="F288" s="226"/>
      <c r="G288" s="224"/>
      <c r="H288" s="225"/>
      <c r="I288" s="226"/>
      <c r="J288" s="224"/>
      <c r="K288" s="225"/>
      <c r="L288" s="226"/>
      <c r="M288" s="224"/>
      <c r="N288" s="225"/>
      <c r="O288" s="226"/>
      <c r="P288" s="227">
        <f t="shared" si="71"/>
        <v>0</v>
      </c>
      <c r="Q288" s="228">
        <f t="shared" si="71"/>
        <v>0</v>
      </c>
      <c r="R288" s="229">
        <f t="shared" si="71"/>
        <v>0</v>
      </c>
      <c r="S288" s="230"/>
    </row>
    <row r="289" spans="1:19" s="251" customFormat="1" ht="12" customHeight="1" x14ac:dyDescent="0.2">
      <c r="A289" s="262"/>
      <c r="B289" s="262"/>
      <c r="C289" s="263"/>
      <c r="D289" s="264"/>
      <c r="E289" s="264"/>
      <c r="F289" s="264"/>
      <c r="G289" s="264"/>
      <c r="H289" s="264"/>
      <c r="I289" s="264"/>
      <c r="J289" s="264"/>
      <c r="K289" s="264"/>
      <c r="L289" s="264"/>
      <c r="M289" s="264"/>
      <c r="N289" s="264"/>
      <c r="O289" s="264"/>
      <c r="P289" s="265"/>
      <c r="Q289" s="265"/>
      <c r="R289" s="265"/>
      <c r="S289" s="266"/>
    </row>
    <row r="290" spans="1:19" ht="11.65" customHeight="1" x14ac:dyDescent="0.2">
      <c r="A290" s="191"/>
      <c r="B290" s="191"/>
      <c r="C290" s="192"/>
      <c r="D290" s="193" t="s">
        <v>5</v>
      </c>
      <c r="E290" s="194"/>
      <c r="F290" s="194"/>
      <c r="G290" s="194"/>
      <c r="H290" s="194"/>
      <c r="I290" s="194"/>
      <c r="J290" s="194"/>
      <c r="K290" s="194"/>
      <c r="L290" s="194"/>
      <c r="M290" s="194"/>
      <c r="N290" s="194"/>
      <c r="O290" s="194"/>
      <c r="P290" s="648" t="s">
        <v>6</v>
      </c>
      <c r="Q290" s="649"/>
      <c r="R290" s="650"/>
      <c r="S290" s="654" t="s">
        <v>207</v>
      </c>
    </row>
    <row r="291" spans="1:19" ht="11.65" customHeight="1" x14ac:dyDescent="0.2">
      <c r="A291" s="195" t="s">
        <v>2</v>
      </c>
      <c r="B291" s="195" t="s">
        <v>3</v>
      </c>
      <c r="C291" s="195" t="s">
        <v>4</v>
      </c>
      <c r="D291" s="193" t="s">
        <v>8</v>
      </c>
      <c r="E291" s="194"/>
      <c r="F291" s="196"/>
      <c r="G291" s="193" t="s">
        <v>9</v>
      </c>
      <c r="H291" s="194"/>
      <c r="I291" s="196"/>
      <c r="J291" s="193" t="s">
        <v>10</v>
      </c>
      <c r="K291" s="194"/>
      <c r="L291" s="196"/>
      <c r="M291" s="193" t="s">
        <v>11</v>
      </c>
      <c r="N291" s="194"/>
      <c r="O291" s="196"/>
      <c r="P291" s="651"/>
      <c r="Q291" s="652"/>
      <c r="R291" s="653"/>
      <c r="S291" s="655"/>
    </row>
    <row r="292" spans="1:19" ht="11.65" customHeight="1" x14ac:dyDescent="0.2">
      <c r="A292" s="197"/>
      <c r="B292" s="198"/>
      <c r="C292" s="199"/>
      <c r="D292" s="200" t="s">
        <v>208</v>
      </c>
      <c r="E292" s="201" t="s">
        <v>209</v>
      </c>
      <c r="F292" s="202" t="s">
        <v>210</v>
      </c>
      <c r="G292" s="200" t="s">
        <v>208</v>
      </c>
      <c r="H292" s="201" t="s">
        <v>209</v>
      </c>
      <c r="I292" s="202" t="s">
        <v>210</v>
      </c>
      <c r="J292" s="200" t="s">
        <v>208</v>
      </c>
      <c r="K292" s="201" t="s">
        <v>209</v>
      </c>
      <c r="L292" s="202" t="s">
        <v>210</v>
      </c>
      <c r="M292" s="200" t="s">
        <v>208</v>
      </c>
      <c r="N292" s="201" t="s">
        <v>209</v>
      </c>
      <c r="O292" s="202" t="s">
        <v>210</v>
      </c>
      <c r="P292" s="200" t="s">
        <v>208</v>
      </c>
      <c r="Q292" s="201" t="s">
        <v>209</v>
      </c>
      <c r="R292" s="202" t="s">
        <v>210</v>
      </c>
      <c r="S292" s="656"/>
    </row>
    <row r="293" spans="1:19" s="251" customFormat="1" ht="12" customHeight="1" x14ac:dyDescent="0.2">
      <c r="A293" s="203" t="s">
        <v>114</v>
      </c>
      <c r="B293" s="204" t="s">
        <v>115</v>
      </c>
      <c r="C293" s="205"/>
      <c r="D293" s="206">
        <f t="shared" ref="D293:R293" si="72">D294+D299</f>
        <v>0</v>
      </c>
      <c r="E293" s="207">
        <f t="shared" si="72"/>
        <v>0</v>
      </c>
      <c r="F293" s="208">
        <f t="shared" si="72"/>
        <v>0</v>
      </c>
      <c r="G293" s="206">
        <f t="shared" si="72"/>
        <v>0</v>
      </c>
      <c r="H293" s="207">
        <f t="shared" si="72"/>
        <v>0</v>
      </c>
      <c r="I293" s="208">
        <f t="shared" si="72"/>
        <v>0</v>
      </c>
      <c r="J293" s="206">
        <f t="shared" si="72"/>
        <v>0</v>
      </c>
      <c r="K293" s="207">
        <f t="shared" si="72"/>
        <v>63</v>
      </c>
      <c r="L293" s="208">
        <f t="shared" si="72"/>
        <v>21</v>
      </c>
      <c r="M293" s="206">
        <f t="shared" si="72"/>
        <v>0</v>
      </c>
      <c r="N293" s="207">
        <f t="shared" si="72"/>
        <v>0</v>
      </c>
      <c r="O293" s="208">
        <f t="shared" si="72"/>
        <v>0</v>
      </c>
      <c r="P293" s="206">
        <f t="shared" si="72"/>
        <v>0</v>
      </c>
      <c r="Q293" s="207">
        <f t="shared" si="72"/>
        <v>63</v>
      </c>
      <c r="R293" s="208">
        <f t="shared" si="72"/>
        <v>21</v>
      </c>
      <c r="S293" s="267">
        <f>(S294+S299)/2</f>
        <v>3.3637499999999996</v>
      </c>
    </row>
    <row r="294" spans="1:19" s="184" customFormat="1" ht="12" customHeight="1" x14ac:dyDescent="0.2">
      <c r="A294" s="268"/>
      <c r="B294" s="269" t="s">
        <v>250</v>
      </c>
      <c r="C294" s="270"/>
      <c r="D294" s="271">
        <f t="shared" ref="D294:R294" si="73">SUM(D295:D298)</f>
        <v>0</v>
      </c>
      <c r="E294" s="272">
        <f t="shared" si="73"/>
        <v>0</v>
      </c>
      <c r="F294" s="273">
        <f t="shared" si="73"/>
        <v>0</v>
      </c>
      <c r="G294" s="271">
        <f t="shared" si="73"/>
        <v>0</v>
      </c>
      <c r="H294" s="272">
        <f t="shared" si="73"/>
        <v>0</v>
      </c>
      <c r="I294" s="273">
        <f t="shared" si="73"/>
        <v>0</v>
      </c>
      <c r="J294" s="271">
        <f t="shared" si="73"/>
        <v>0</v>
      </c>
      <c r="K294" s="272">
        <f t="shared" si="73"/>
        <v>46</v>
      </c>
      <c r="L294" s="273">
        <f t="shared" si="73"/>
        <v>21</v>
      </c>
      <c r="M294" s="271">
        <f t="shared" si="73"/>
        <v>0</v>
      </c>
      <c r="N294" s="272">
        <f t="shared" si="73"/>
        <v>0</v>
      </c>
      <c r="O294" s="273">
        <f t="shared" si="73"/>
        <v>0</v>
      </c>
      <c r="P294" s="271">
        <f t="shared" si="73"/>
        <v>0</v>
      </c>
      <c r="Q294" s="272">
        <f t="shared" si="73"/>
        <v>46</v>
      </c>
      <c r="R294" s="273">
        <f t="shared" si="73"/>
        <v>21</v>
      </c>
      <c r="S294" s="274">
        <f>SUM(S295:S298)/4</f>
        <v>3.4074999999999998</v>
      </c>
    </row>
    <row r="295" spans="1:19" ht="11.65" customHeight="1" x14ac:dyDescent="0.2">
      <c r="A295" s="275"/>
      <c r="B295" s="276" t="s">
        <v>291</v>
      </c>
      <c r="C295" s="277" t="s">
        <v>10</v>
      </c>
      <c r="D295" s="224"/>
      <c r="E295" s="225"/>
      <c r="F295" s="226"/>
      <c r="G295" s="224"/>
      <c r="H295" s="225"/>
      <c r="I295" s="226"/>
      <c r="J295" s="224">
        <v>0</v>
      </c>
      <c r="K295" s="225">
        <v>7</v>
      </c>
      <c r="L295" s="226">
        <v>1</v>
      </c>
      <c r="M295" s="224"/>
      <c r="N295" s="225"/>
      <c r="O295" s="226"/>
      <c r="P295" s="227">
        <f t="shared" ref="P295:R298" si="74">D295+G295+J295+M295</f>
        <v>0</v>
      </c>
      <c r="Q295" s="228">
        <f t="shared" si="74"/>
        <v>7</v>
      </c>
      <c r="R295" s="229">
        <f t="shared" si="74"/>
        <v>1</v>
      </c>
      <c r="S295" s="230">
        <v>3.36</v>
      </c>
    </row>
    <row r="296" spans="1:19" ht="11.65" customHeight="1" x14ac:dyDescent="0.2">
      <c r="A296" s="275"/>
      <c r="B296" s="276" t="s">
        <v>292</v>
      </c>
      <c r="C296" s="277" t="s">
        <v>10</v>
      </c>
      <c r="D296" s="224"/>
      <c r="E296" s="225"/>
      <c r="F296" s="226"/>
      <c r="G296" s="224"/>
      <c r="H296" s="225"/>
      <c r="I296" s="226"/>
      <c r="J296" s="224">
        <v>0</v>
      </c>
      <c r="K296" s="225">
        <v>30</v>
      </c>
      <c r="L296" s="226">
        <v>15</v>
      </c>
      <c r="M296" s="224"/>
      <c r="N296" s="225"/>
      <c r="O296" s="226"/>
      <c r="P296" s="227">
        <f t="shared" si="74"/>
        <v>0</v>
      </c>
      <c r="Q296" s="228">
        <f t="shared" si="74"/>
        <v>30</v>
      </c>
      <c r="R296" s="229">
        <f t="shared" si="74"/>
        <v>15</v>
      </c>
      <c r="S296" s="230">
        <v>3.41</v>
      </c>
    </row>
    <row r="297" spans="1:19" ht="11.65" customHeight="1" x14ac:dyDescent="0.2">
      <c r="A297" s="275"/>
      <c r="B297" s="276" t="s">
        <v>293</v>
      </c>
      <c r="C297" s="277" t="s">
        <v>10</v>
      </c>
      <c r="D297" s="224"/>
      <c r="E297" s="225"/>
      <c r="F297" s="226"/>
      <c r="G297" s="224"/>
      <c r="H297" s="225"/>
      <c r="I297" s="226"/>
      <c r="J297" s="224">
        <v>0</v>
      </c>
      <c r="K297" s="225">
        <v>7</v>
      </c>
      <c r="L297" s="226">
        <v>4</v>
      </c>
      <c r="M297" s="224"/>
      <c r="N297" s="225"/>
      <c r="O297" s="226"/>
      <c r="P297" s="227">
        <f t="shared" si="74"/>
        <v>0</v>
      </c>
      <c r="Q297" s="228">
        <f t="shared" si="74"/>
        <v>7</v>
      </c>
      <c r="R297" s="229">
        <f t="shared" si="74"/>
        <v>4</v>
      </c>
      <c r="S297" s="230">
        <v>3.45</v>
      </c>
    </row>
    <row r="298" spans="1:19" ht="11.65" customHeight="1" x14ac:dyDescent="0.2">
      <c r="A298" s="275" t="s">
        <v>73</v>
      </c>
      <c r="B298" s="276" t="s">
        <v>294</v>
      </c>
      <c r="C298" s="277" t="s">
        <v>10</v>
      </c>
      <c r="D298" s="224"/>
      <c r="E298" s="225"/>
      <c r="F298" s="226"/>
      <c r="G298" s="224"/>
      <c r="H298" s="225"/>
      <c r="I298" s="226"/>
      <c r="J298" s="224">
        <v>0</v>
      </c>
      <c r="K298" s="225">
        <v>2</v>
      </c>
      <c r="L298" s="226">
        <v>1</v>
      </c>
      <c r="M298" s="224"/>
      <c r="N298" s="225"/>
      <c r="O298" s="226"/>
      <c r="P298" s="227">
        <f t="shared" si="74"/>
        <v>0</v>
      </c>
      <c r="Q298" s="228">
        <f t="shared" si="74"/>
        <v>2</v>
      </c>
      <c r="R298" s="229">
        <f t="shared" si="74"/>
        <v>1</v>
      </c>
      <c r="S298" s="230">
        <v>3.41</v>
      </c>
    </row>
    <row r="299" spans="1:19" s="184" customFormat="1" ht="12" customHeight="1" x14ac:dyDescent="0.2">
      <c r="A299" s="278"/>
      <c r="B299" s="279" t="s">
        <v>261</v>
      </c>
      <c r="C299" s="280"/>
      <c r="D299" s="281">
        <f t="shared" ref="D299:R299" si="75">SUM(D300:D302)</f>
        <v>0</v>
      </c>
      <c r="E299" s="282">
        <f t="shared" si="75"/>
        <v>0</v>
      </c>
      <c r="F299" s="283">
        <f t="shared" si="75"/>
        <v>0</v>
      </c>
      <c r="G299" s="281">
        <f t="shared" si="75"/>
        <v>0</v>
      </c>
      <c r="H299" s="282">
        <f t="shared" si="75"/>
        <v>0</v>
      </c>
      <c r="I299" s="283">
        <f t="shared" si="75"/>
        <v>0</v>
      </c>
      <c r="J299" s="281">
        <f t="shared" si="75"/>
        <v>0</v>
      </c>
      <c r="K299" s="282">
        <f t="shared" si="75"/>
        <v>17</v>
      </c>
      <c r="L299" s="283">
        <f t="shared" si="75"/>
        <v>0</v>
      </c>
      <c r="M299" s="281">
        <f t="shared" si="75"/>
        <v>0</v>
      </c>
      <c r="N299" s="282">
        <f t="shared" si="75"/>
        <v>0</v>
      </c>
      <c r="O299" s="283">
        <f t="shared" si="75"/>
        <v>0</v>
      </c>
      <c r="P299" s="281">
        <f t="shared" si="75"/>
        <v>0</v>
      </c>
      <c r="Q299" s="282">
        <f t="shared" si="75"/>
        <v>17</v>
      </c>
      <c r="R299" s="283">
        <f t="shared" si="75"/>
        <v>0</v>
      </c>
      <c r="S299" s="284">
        <f>SUM(S300:S302)/1</f>
        <v>3.32</v>
      </c>
    </row>
    <row r="300" spans="1:19" ht="11.65" customHeight="1" x14ac:dyDescent="0.2">
      <c r="A300" s="275"/>
      <c r="B300" s="276" t="s">
        <v>295</v>
      </c>
      <c r="C300" s="277" t="s">
        <v>10</v>
      </c>
      <c r="D300" s="224"/>
      <c r="E300" s="225"/>
      <c r="F300" s="226"/>
      <c r="G300" s="224"/>
      <c r="H300" s="225"/>
      <c r="I300" s="226"/>
      <c r="J300" s="224">
        <v>0</v>
      </c>
      <c r="K300" s="225">
        <v>17</v>
      </c>
      <c r="L300" s="226">
        <v>0</v>
      </c>
      <c r="M300" s="224"/>
      <c r="N300" s="225"/>
      <c r="O300" s="226"/>
      <c r="P300" s="227">
        <f t="shared" ref="P300:R302" si="76">D300+G300+J300+M300</f>
        <v>0</v>
      </c>
      <c r="Q300" s="228">
        <f t="shared" si="76"/>
        <v>17</v>
      </c>
      <c r="R300" s="229">
        <f t="shared" si="76"/>
        <v>0</v>
      </c>
      <c r="S300" s="230">
        <v>3.32</v>
      </c>
    </row>
    <row r="301" spans="1:19" ht="11.65" customHeight="1" x14ac:dyDescent="0.2">
      <c r="A301" s="288"/>
      <c r="B301" s="276" t="s">
        <v>296</v>
      </c>
      <c r="C301" s="277" t="s">
        <v>10</v>
      </c>
      <c r="D301" s="224"/>
      <c r="E301" s="225"/>
      <c r="F301" s="226"/>
      <c r="G301" s="224"/>
      <c r="H301" s="225"/>
      <c r="I301" s="226"/>
      <c r="J301" s="224"/>
      <c r="K301" s="225"/>
      <c r="L301" s="226"/>
      <c r="M301" s="224"/>
      <c r="N301" s="225"/>
      <c r="O301" s="226"/>
      <c r="P301" s="227">
        <f t="shared" si="76"/>
        <v>0</v>
      </c>
      <c r="Q301" s="228">
        <f t="shared" si="76"/>
        <v>0</v>
      </c>
      <c r="R301" s="229">
        <f t="shared" si="76"/>
        <v>0</v>
      </c>
      <c r="S301" s="293"/>
    </row>
    <row r="302" spans="1:19" s="220" customFormat="1" ht="11.65" customHeight="1" x14ac:dyDescent="0.2">
      <c r="A302" s="294"/>
      <c r="B302" s="276" t="s">
        <v>297</v>
      </c>
      <c r="C302" s="277" t="s">
        <v>10</v>
      </c>
      <c r="D302" s="296"/>
      <c r="E302" s="297"/>
      <c r="F302" s="298"/>
      <c r="G302" s="296"/>
      <c r="H302" s="297"/>
      <c r="I302" s="298"/>
      <c r="J302" s="296"/>
      <c r="K302" s="297"/>
      <c r="L302" s="298"/>
      <c r="M302" s="296"/>
      <c r="N302" s="297"/>
      <c r="O302" s="298"/>
      <c r="P302" s="299">
        <f t="shared" si="76"/>
        <v>0</v>
      </c>
      <c r="Q302" s="300">
        <f t="shared" si="76"/>
        <v>0</v>
      </c>
      <c r="R302" s="301">
        <f t="shared" si="76"/>
        <v>0</v>
      </c>
      <c r="S302" s="302"/>
    </row>
    <row r="303" spans="1:19" s="251" customFormat="1" ht="12.6" hidden="1" customHeight="1" x14ac:dyDescent="0.2">
      <c r="A303" s="203" t="s">
        <v>121</v>
      </c>
      <c r="B303" s="204" t="s">
        <v>122</v>
      </c>
      <c r="C303" s="205"/>
      <c r="D303" s="206">
        <f t="shared" ref="D303:R303" si="77">D304+D313</f>
        <v>0</v>
      </c>
      <c r="E303" s="207">
        <f t="shared" si="77"/>
        <v>0</v>
      </c>
      <c r="F303" s="208">
        <f t="shared" si="77"/>
        <v>0</v>
      </c>
      <c r="G303" s="206">
        <f t="shared" si="77"/>
        <v>0</v>
      </c>
      <c r="H303" s="207">
        <f t="shared" si="77"/>
        <v>0</v>
      </c>
      <c r="I303" s="208">
        <f t="shared" si="77"/>
        <v>0</v>
      </c>
      <c r="J303" s="206">
        <f t="shared" si="77"/>
        <v>0</v>
      </c>
      <c r="K303" s="207">
        <f t="shared" si="77"/>
        <v>649</v>
      </c>
      <c r="L303" s="208">
        <f t="shared" si="77"/>
        <v>36</v>
      </c>
      <c r="M303" s="206">
        <f t="shared" si="77"/>
        <v>0</v>
      </c>
      <c r="N303" s="207">
        <f t="shared" si="77"/>
        <v>0</v>
      </c>
      <c r="O303" s="208">
        <f t="shared" si="77"/>
        <v>0</v>
      </c>
      <c r="P303" s="206">
        <f t="shared" si="77"/>
        <v>0</v>
      </c>
      <c r="Q303" s="207">
        <f t="shared" si="77"/>
        <v>649</v>
      </c>
      <c r="R303" s="208">
        <f t="shared" si="77"/>
        <v>36</v>
      </c>
      <c r="S303" s="303">
        <f>(S304+S313)/2</f>
        <v>3.3110714285714287</v>
      </c>
    </row>
    <row r="304" spans="1:19" s="184" customFormat="1" ht="12.6" hidden="1" customHeight="1" x14ac:dyDescent="0.2">
      <c r="A304" s="268"/>
      <c r="B304" s="269" t="s">
        <v>250</v>
      </c>
      <c r="C304" s="304"/>
      <c r="D304" s="271">
        <f t="shared" ref="D304:R304" si="78">SUM(D305:D311)</f>
        <v>0</v>
      </c>
      <c r="E304" s="272">
        <f t="shared" si="78"/>
        <v>0</v>
      </c>
      <c r="F304" s="273">
        <f t="shared" si="78"/>
        <v>0</v>
      </c>
      <c r="G304" s="271">
        <f t="shared" si="78"/>
        <v>0</v>
      </c>
      <c r="H304" s="272">
        <f t="shared" si="78"/>
        <v>0</v>
      </c>
      <c r="I304" s="273">
        <f t="shared" si="78"/>
        <v>0</v>
      </c>
      <c r="J304" s="271">
        <f t="shared" si="78"/>
        <v>0</v>
      </c>
      <c r="K304" s="272">
        <f t="shared" si="78"/>
        <v>82</v>
      </c>
      <c r="L304" s="273">
        <f t="shared" si="78"/>
        <v>25</v>
      </c>
      <c r="M304" s="271">
        <f t="shared" si="78"/>
        <v>0</v>
      </c>
      <c r="N304" s="272">
        <f t="shared" si="78"/>
        <v>0</v>
      </c>
      <c r="O304" s="273">
        <f t="shared" si="78"/>
        <v>0</v>
      </c>
      <c r="P304" s="271">
        <f t="shared" si="78"/>
        <v>0</v>
      </c>
      <c r="Q304" s="272">
        <f t="shared" si="78"/>
        <v>82</v>
      </c>
      <c r="R304" s="273">
        <f t="shared" si="78"/>
        <v>25</v>
      </c>
      <c r="S304" s="274">
        <f>SUM(S305:S311)/7</f>
        <v>3.3771428571428572</v>
      </c>
    </row>
    <row r="305" spans="1:19" ht="11.65" hidden="1" customHeight="1" x14ac:dyDescent="0.2">
      <c r="A305" s="275" t="s">
        <v>73</v>
      </c>
      <c r="B305" s="276" t="s">
        <v>298</v>
      </c>
      <c r="C305" s="277" t="s">
        <v>10</v>
      </c>
      <c r="D305" s="224"/>
      <c r="E305" s="225"/>
      <c r="F305" s="226"/>
      <c r="G305" s="224"/>
      <c r="H305" s="225"/>
      <c r="I305" s="226"/>
      <c r="J305" s="224">
        <v>0</v>
      </c>
      <c r="K305" s="225">
        <v>3</v>
      </c>
      <c r="L305" s="226">
        <v>0</v>
      </c>
      <c r="M305" s="224"/>
      <c r="N305" s="225"/>
      <c r="O305" s="226"/>
      <c r="P305" s="227">
        <f t="shared" ref="P305:R310" si="79">D305+G305+J305+M305</f>
        <v>0</v>
      </c>
      <c r="Q305" s="228">
        <f t="shared" si="79"/>
        <v>3</v>
      </c>
      <c r="R305" s="229">
        <f t="shared" si="79"/>
        <v>0</v>
      </c>
      <c r="S305" s="230">
        <v>3.33</v>
      </c>
    </row>
    <row r="306" spans="1:19" ht="11.65" hidden="1" customHeight="1" x14ac:dyDescent="0.2">
      <c r="A306" s="275"/>
      <c r="B306" s="276" t="s">
        <v>299</v>
      </c>
      <c r="C306" s="277" t="s">
        <v>10</v>
      </c>
      <c r="D306" s="224"/>
      <c r="E306" s="225"/>
      <c r="F306" s="226"/>
      <c r="G306" s="224"/>
      <c r="H306" s="225"/>
      <c r="I306" s="226"/>
      <c r="J306" s="224">
        <v>0</v>
      </c>
      <c r="K306" s="225">
        <v>3</v>
      </c>
      <c r="L306" s="226">
        <v>1</v>
      </c>
      <c r="M306" s="224"/>
      <c r="N306" s="225"/>
      <c r="O306" s="226"/>
      <c r="P306" s="227">
        <f t="shared" si="79"/>
        <v>0</v>
      </c>
      <c r="Q306" s="228">
        <f t="shared" si="79"/>
        <v>3</v>
      </c>
      <c r="R306" s="229">
        <f t="shared" si="79"/>
        <v>1</v>
      </c>
      <c r="S306" s="230">
        <v>3.38</v>
      </c>
    </row>
    <row r="307" spans="1:19" ht="11.65" hidden="1" customHeight="1" x14ac:dyDescent="0.2">
      <c r="A307" s="275"/>
      <c r="B307" s="276" t="s">
        <v>300</v>
      </c>
      <c r="C307" s="277" t="s">
        <v>10</v>
      </c>
      <c r="D307" s="224"/>
      <c r="E307" s="225"/>
      <c r="F307" s="226"/>
      <c r="G307" s="224"/>
      <c r="H307" s="225"/>
      <c r="I307" s="226"/>
      <c r="J307" s="224">
        <v>0</v>
      </c>
      <c r="K307" s="225">
        <v>11</v>
      </c>
      <c r="L307" s="226">
        <v>3</v>
      </c>
      <c r="M307" s="224"/>
      <c r="N307" s="225"/>
      <c r="O307" s="226"/>
      <c r="P307" s="227">
        <f t="shared" si="79"/>
        <v>0</v>
      </c>
      <c r="Q307" s="228">
        <f t="shared" si="79"/>
        <v>11</v>
      </c>
      <c r="R307" s="229">
        <f t="shared" si="79"/>
        <v>3</v>
      </c>
      <c r="S307" s="230">
        <v>3.39</v>
      </c>
    </row>
    <row r="308" spans="1:19" ht="11.65" hidden="1" customHeight="1" x14ac:dyDescent="0.2">
      <c r="A308" s="275"/>
      <c r="B308" s="305" t="s">
        <v>301</v>
      </c>
      <c r="C308" s="306" t="s">
        <v>10</v>
      </c>
      <c r="D308" s="224"/>
      <c r="E308" s="225"/>
      <c r="F308" s="226"/>
      <c r="G308" s="224"/>
      <c r="H308" s="225"/>
      <c r="I308" s="226"/>
      <c r="J308" s="224">
        <v>0</v>
      </c>
      <c r="K308" s="225">
        <v>16</v>
      </c>
      <c r="L308" s="226">
        <v>5</v>
      </c>
      <c r="M308" s="224"/>
      <c r="N308" s="225"/>
      <c r="O308" s="226"/>
      <c r="P308" s="227">
        <f t="shared" si="79"/>
        <v>0</v>
      </c>
      <c r="Q308" s="228">
        <f t="shared" si="79"/>
        <v>16</v>
      </c>
      <c r="R308" s="229">
        <f t="shared" si="79"/>
        <v>5</v>
      </c>
      <c r="S308" s="307">
        <v>3.4</v>
      </c>
    </row>
    <row r="309" spans="1:19" ht="11.65" hidden="1" customHeight="1" x14ac:dyDescent="0.2">
      <c r="A309" s="275"/>
      <c r="B309" s="276" t="s">
        <v>302</v>
      </c>
      <c r="C309" s="277" t="s">
        <v>10</v>
      </c>
      <c r="D309" s="224"/>
      <c r="E309" s="225"/>
      <c r="F309" s="226"/>
      <c r="G309" s="224"/>
      <c r="H309" s="225"/>
      <c r="I309" s="226"/>
      <c r="J309" s="224">
        <v>0</v>
      </c>
      <c r="K309" s="225">
        <v>15</v>
      </c>
      <c r="L309" s="226">
        <v>6</v>
      </c>
      <c r="M309" s="224"/>
      <c r="N309" s="225"/>
      <c r="O309" s="226"/>
      <c r="P309" s="227">
        <f t="shared" si="79"/>
        <v>0</v>
      </c>
      <c r="Q309" s="228">
        <f t="shared" si="79"/>
        <v>15</v>
      </c>
      <c r="R309" s="229">
        <f t="shared" si="79"/>
        <v>6</v>
      </c>
      <c r="S309" s="230">
        <v>3.38</v>
      </c>
    </row>
    <row r="310" spans="1:19" ht="11.65" hidden="1" customHeight="1" x14ac:dyDescent="0.2">
      <c r="A310" s="275"/>
      <c r="B310" s="276" t="s">
        <v>303</v>
      </c>
      <c r="C310" s="277" t="s">
        <v>10</v>
      </c>
      <c r="D310" s="224"/>
      <c r="E310" s="225"/>
      <c r="F310" s="226"/>
      <c r="G310" s="224"/>
      <c r="H310" s="225"/>
      <c r="I310" s="226"/>
      <c r="J310" s="224">
        <v>0</v>
      </c>
      <c r="K310" s="225">
        <v>11</v>
      </c>
      <c r="L310" s="226">
        <v>5</v>
      </c>
      <c r="M310" s="224"/>
      <c r="N310" s="225"/>
      <c r="O310" s="226"/>
      <c r="P310" s="227">
        <f t="shared" si="79"/>
        <v>0</v>
      </c>
      <c r="Q310" s="228">
        <f t="shared" si="79"/>
        <v>11</v>
      </c>
      <c r="R310" s="229">
        <f t="shared" si="79"/>
        <v>5</v>
      </c>
      <c r="S310" s="230">
        <v>3.39</v>
      </c>
    </row>
    <row r="311" spans="1:19" ht="11.65" hidden="1" customHeight="1" x14ac:dyDescent="0.2">
      <c r="A311" s="275"/>
      <c r="B311" s="276" t="s">
        <v>304</v>
      </c>
      <c r="C311" s="277" t="s">
        <v>10</v>
      </c>
      <c r="D311" s="224"/>
      <c r="E311" s="225"/>
      <c r="F311" s="226"/>
      <c r="G311" s="224"/>
      <c r="H311" s="225"/>
      <c r="I311" s="226"/>
      <c r="J311" s="224">
        <v>0</v>
      </c>
      <c r="K311" s="225">
        <v>23</v>
      </c>
      <c r="L311" s="226">
        <v>5</v>
      </c>
      <c r="M311" s="224"/>
      <c r="N311" s="225"/>
      <c r="O311" s="226"/>
      <c r="P311" s="227">
        <f>D311+G311+J311+M311</f>
        <v>0</v>
      </c>
      <c r="Q311" s="228">
        <f>E311+H311+K311+N311</f>
        <v>23</v>
      </c>
      <c r="R311" s="229">
        <f>F311+I311+L311+O311</f>
        <v>5</v>
      </c>
      <c r="S311" s="230">
        <v>3.37</v>
      </c>
    </row>
    <row r="312" spans="1:19" ht="11.65" hidden="1" customHeight="1" x14ac:dyDescent="0.2">
      <c r="A312" s="275"/>
      <c r="B312" s="276"/>
      <c r="C312" s="277"/>
      <c r="D312" s="224"/>
      <c r="E312" s="225"/>
      <c r="F312" s="226"/>
      <c r="G312" s="224"/>
      <c r="H312" s="225"/>
      <c r="I312" s="226"/>
      <c r="J312" s="224"/>
      <c r="K312" s="225"/>
      <c r="L312" s="226"/>
      <c r="M312" s="224"/>
      <c r="N312" s="225"/>
      <c r="O312" s="226"/>
      <c r="P312" s="227"/>
      <c r="Q312" s="228"/>
      <c r="R312" s="229"/>
      <c r="S312" s="230"/>
    </row>
    <row r="313" spans="1:19" s="184" customFormat="1" ht="12" hidden="1" customHeight="1" x14ac:dyDescent="0.2">
      <c r="A313" s="278"/>
      <c r="B313" s="279" t="s">
        <v>261</v>
      </c>
      <c r="C313" s="280"/>
      <c r="D313" s="281">
        <f t="shared" ref="D313:R313" si="80">SUM(D314:D322)</f>
        <v>0</v>
      </c>
      <c r="E313" s="282">
        <f t="shared" si="80"/>
        <v>0</v>
      </c>
      <c r="F313" s="283">
        <f t="shared" si="80"/>
        <v>0</v>
      </c>
      <c r="G313" s="281">
        <f t="shared" si="80"/>
        <v>0</v>
      </c>
      <c r="H313" s="282">
        <f t="shared" si="80"/>
        <v>0</v>
      </c>
      <c r="I313" s="283">
        <f t="shared" si="80"/>
        <v>0</v>
      </c>
      <c r="J313" s="281">
        <f t="shared" si="80"/>
        <v>0</v>
      </c>
      <c r="K313" s="282">
        <f t="shared" si="80"/>
        <v>567</v>
      </c>
      <c r="L313" s="283">
        <f t="shared" si="80"/>
        <v>11</v>
      </c>
      <c r="M313" s="281">
        <f t="shared" si="80"/>
        <v>0</v>
      </c>
      <c r="N313" s="282">
        <f t="shared" si="80"/>
        <v>0</v>
      </c>
      <c r="O313" s="283">
        <f t="shared" si="80"/>
        <v>0</v>
      </c>
      <c r="P313" s="281">
        <f t="shared" si="80"/>
        <v>0</v>
      </c>
      <c r="Q313" s="282">
        <f t="shared" si="80"/>
        <v>567</v>
      </c>
      <c r="R313" s="283">
        <f t="shared" si="80"/>
        <v>11</v>
      </c>
      <c r="S313" s="284">
        <f>SUM(S314:S322)/2</f>
        <v>3.2450000000000001</v>
      </c>
    </row>
    <row r="314" spans="1:19" s="220" customFormat="1" ht="11.65" hidden="1" customHeight="1" x14ac:dyDescent="0.2">
      <c r="A314" s="275"/>
      <c r="B314" s="276" t="s">
        <v>298</v>
      </c>
      <c r="C314" s="277" t="s">
        <v>10</v>
      </c>
      <c r="D314" s="308"/>
      <c r="E314" s="309"/>
      <c r="F314" s="310"/>
      <c r="G314" s="224"/>
      <c r="H314" s="225"/>
      <c r="I314" s="226"/>
      <c r="J314" s="224"/>
      <c r="K314" s="225"/>
      <c r="L314" s="226"/>
      <c r="M314" s="224"/>
      <c r="N314" s="225"/>
      <c r="O314" s="226"/>
      <c r="P314" s="227">
        <f t="shared" ref="P314:R321" si="81">D314+G314+J314+M314</f>
        <v>0</v>
      </c>
      <c r="Q314" s="228">
        <f t="shared" si="81"/>
        <v>0</v>
      </c>
      <c r="R314" s="229">
        <f t="shared" si="81"/>
        <v>0</v>
      </c>
      <c r="S314" s="230"/>
    </row>
    <row r="315" spans="1:19" s="220" customFormat="1" ht="11.65" hidden="1" customHeight="1" x14ac:dyDescent="0.2">
      <c r="A315" s="275"/>
      <c r="B315" s="276" t="s">
        <v>305</v>
      </c>
      <c r="C315" s="277" t="s">
        <v>10</v>
      </c>
      <c r="D315" s="308"/>
      <c r="E315" s="309"/>
      <c r="F315" s="310"/>
      <c r="G315" s="224"/>
      <c r="H315" s="225"/>
      <c r="I315" s="226"/>
      <c r="J315" s="224"/>
      <c r="K315" s="225"/>
      <c r="L315" s="226"/>
      <c r="M315" s="224"/>
      <c r="N315" s="225"/>
      <c r="O315" s="226"/>
      <c r="P315" s="227">
        <f t="shared" si="81"/>
        <v>0</v>
      </c>
      <c r="Q315" s="228">
        <f t="shared" si="81"/>
        <v>0</v>
      </c>
      <c r="R315" s="229">
        <f t="shared" si="81"/>
        <v>0</v>
      </c>
      <c r="S315" s="230"/>
    </row>
    <row r="316" spans="1:19" s="220" customFormat="1" ht="11.65" hidden="1" customHeight="1" x14ac:dyDescent="0.2">
      <c r="A316" s="275"/>
      <c r="B316" s="276" t="s">
        <v>300</v>
      </c>
      <c r="C316" s="277" t="s">
        <v>10</v>
      </c>
      <c r="D316" s="308"/>
      <c r="E316" s="309"/>
      <c r="F316" s="310"/>
      <c r="G316" s="224"/>
      <c r="H316" s="225"/>
      <c r="I316" s="226"/>
      <c r="J316" s="224"/>
      <c r="K316" s="225"/>
      <c r="L316" s="226"/>
      <c r="M316" s="224"/>
      <c r="N316" s="225"/>
      <c r="O316" s="226"/>
      <c r="P316" s="227">
        <f t="shared" si="81"/>
        <v>0</v>
      </c>
      <c r="Q316" s="228">
        <f t="shared" si="81"/>
        <v>0</v>
      </c>
      <c r="R316" s="229">
        <f t="shared" si="81"/>
        <v>0</v>
      </c>
      <c r="S316" s="230"/>
    </row>
    <row r="317" spans="1:19" s="251" customFormat="1" ht="11.65" hidden="1" customHeight="1" x14ac:dyDescent="0.2">
      <c r="A317" s="275"/>
      <c r="B317" s="276" t="s">
        <v>306</v>
      </c>
      <c r="C317" s="277" t="s">
        <v>10</v>
      </c>
      <c r="D317" s="224"/>
      <c r="E317" s="225"/>
      <c r="F317" s="226"/>
      <c r="G317" s="224"/>
      <c r="H317" s="225"/>
      <c r="I317" s="226"/>
      <c r="J317" s="224"/>
      <c r="K317" s="225"/>
      <c r="L317" s="226"/>
      <c r="M317" s="224"/>
      <c r="N317" s="225"/>
      <c r="O317" s="226"/>
      <c r="P317" s="227">
        <f t="shared" si="81"/>
        <v>0</v>
      </c>
      <c r="Q317" s="228">
        <f t="shared" si="81"/>
        <v>0</v>
      </c>
      <c r="R317" s="229">
        <f t="shared" si="81"/>
        <v>0</v>
      </c>
      <c r="S317" s="230"/>
    </row>
    <row r="318" spans="1:19" s="251" customFormat="1" ht="11.65" hidden="1" customHeight="1" x14ac:dyDescent="0.2">
      <c r="A318" s="275"/>
      <c r="B318" s="276" t="s">
        <v>307</v>
      </c>
      <c r="C318" s="277" t="s">
        <v>10</v>
      </c>
      <c r="D318" s="308"/>
      <c r="E318" s="309"/>
      <c r="F318" s="310"/>
      <c r="G318" s="224"/>
      <c r="H318" s="225"/>
      <c r="I318" s="226"/>
      <c r="J318" s="224"/>
      <c r="K318" s="225"/>
      <c r="L318" s="226"/>
      <c r="M318" s="224"/>
      <c r="N318" s="225"/>
      <c r="O318" s="226"/>
      <c r="P318" s="227">
        <f t="shared" si="81"/>
        <v>0</v>
      </c>
      <c r="Q318" s="228">
        <f t="shared" si="81"/>
        <v>0</v>
      </c>
      <c r="R318" s="229">
        <f t="shared" si="81"/>
        <v>0</v>
      </c>
      <c r="S318" s="230"/>
    </row>
    <row r="319" spans="1:19" s="251" customFormat="1" ht="11.65" hidden="1" customHeight="1" x14ac:dyDescent="0.2">
      <c r="A319" s="275"/>
      <c r="B319" s="276" t="s">
        <v>308</v>
      </c>
      <c r="C319" s="277" t="s">
        <v>10</v>
      </c>
      <c r="D319" s="308"/>
      <c r="E319" s="309"/>
      <c r="F319" s="310"/>
      <c r="G319" s="224"/>
      <c r="H319" s="225"/>
      <c r="I319" s="226"/>
      <c r="J319" s="224">
        <v>0</v>
      </c>
      <c r="K319" s="225">
        <v>509</v>
      </c>
      <c r="L319" s="226">
        <v>10</v>
      </c>
      <c r="M319" s="224"/>
      <c r="N319" s="225"/>
      <c r="O319" s="226"/>
      <c r="P319" s="227">
        <f t="shared" si="81"/>
        <v>0</v>
      </c>
      <c r="Q319" s="228">
        <f t="shared" si="81"/>
        <v>509</v>
      </c>
      <c r="R319" s="229">
        <f t="shared" si="81"/>
        <v>10</v>
      </c>
      <c r="S319" s="230">
        <v>3.25</v>
      </c>
    </row>
    <row r="320" spans="1:19" ht="11.65" hidden="1" customHeight="1" x14ac:dyDescent="0.2">
      <c r="A320" s="275"/>
      <c r="B320" s="276" t="s">
        <v>304</v>
      </c>
      <c r="C320" s="277" t="s">
        <v>10</v>
      </c>
      <c r="D320" s="224"/>
      <c r="E320" s="225"/>
      <c r="F320" s="226"/>
      <c r="G320" s="224"/>
      <c r="H320" s="225"/>
      <c r="I320" s="226"/>
      <c r="J320" s="224">
        <v>0</v>
      </c>
      <c r="K320" s="225">
        <v>58</v>
      </c>
      <c r="L320" s="226">
        <v>1</v>
      </c>
      <c r="M320" s="224"/>
      <c r="N320" s="225"/>
      <c r="O320" s="226"/>
      <c r="P320" s="227">
        <f t="shared" si="81"/>
        <v>0</v>
      </c>
      <c r="Q320" s="228">
        <f t="shared" si="81"/>
        <v>58</v>
      </c>
      <c r="R320" s="229">
        <f t="shared" si="81"/>
        <v>1</v>
      </c>
      <c r="S320" s="230">
        <v>3.24</v>
      </c>
    </row>
    <row r="321" spans="1:19" ht="11.65" hidden="1" customHeight="1" x14ac:dyDescent="0.2">
      <c r="A321" s="275"/>
      <c r="B321" s="276" t="s">
        <v>309</v>
      </c>
      <c r="C321" s="277" t="s">
        <v>352</v>
      </c>
      <c r="D321" s="224"/>
      <c r="E321" s="225"/>
      <c r="F321" s="226"/>
      <c r="G321" s="224"/>
      <c r="H321" s="225"/>
      <c r="I321" s="226"/>
      <c r="J321" s="224"/>
      <c r="K321" s="225"/>
      <c r="L321" s="226"/>
      <c r="M321" s="224"/>
      <c r="N321" s="225"/>
      <c r="O321" s="226"/>
      <c r="P321" s="227">
        <f t="shared" si="81"/>
        <v>0</v>
      </c>
      <c r="Q321" s="228">
        <f t="shared" si="81"/>
        <v>0</v>
      </c>
      <c r="R321" s="229">
        <f t="shared" si="81"/>
        <v>0</v>
      </c>
      <c r="S321" s="230"/>
    </row>
    <row r="322" spans="1:19" ht="11.65" hidden="1" customHeight="1" x14ac:dyDescent="0.2">
      <c r="A322" s="275"/>
      <c r="B322" s="276"/>
      <c r="C322" s="277"/>
      <c r="D322" s="224"/>
      <c r="E322" s="225"/>
      <c r="F322" s="226"/>
      <c r="G322" s="224"/>
      <c r="H322" s="225"/>
      <c r="I322" s="226"/>
      <c r="J322" s="224"/>
      <c r="K322" s="225"/>
      <c r="L322" s="226"/>
      <c r="M322" s="224"/>
      <c r="N322" s="225"/>
      <c r="O322" s="226"/>
      <c r="P322" s="227"/>
      <c r="Q322" s="228"/>
      <c r="R322" s="229"/>
      <c r="S322" s="230"/>
    </row>
    <row r="323" spans="1:19" s="251" customFormat="1" ht="12.6" hidden="1" customHeight="1" x14ac:dyDescent="0.2">
      <c r="A323" s="203" t="s">
        <v>134</v>
      </c>
      <c r="B323" s="204" t="s">
        <v>135</v>
      </c>
      <c r="C323" s="205"/>
      <c r="D323" s="206">
        <f t="shared" ref="D323:R323" si="82">D324+D332</f>
        <v>0</v>
      </c>
      <c r="E323" s="207">
        <f t="shared" si="82"/>
        <v>0</v>
      </c>
      <c r="F323" s="208">
        <f t="shared" si="82"/>
        <v>0</v>
      </c>
      <c r="G323" s="206">
        <f t="shared" si="82"/>
        <v>0</v>
      </c>
      <c r="H323" s="207">
        <f t="shared" si="82"/>
        <v>0</v>
      </c>
      <c r="I323" s="208">
        <f t="shared" si="82"/>
        <v>0</v>
      </c>
      <c r="J323" s="206">
        <f t="shared" si="82"/>
        <v>0</v>
      </c>
      <c r="K323" s="207">
        <f t="shared" si="82"/>
        <v>59</v>
      </c>
      <c r="L323" s="208">
        <f t="shared" si="82"/>
        <v>44</v>
      </c>
      <c r="M323" s="206">
        <f t="shared" si="82"/>
        <v>0</v>
      </c>
      <c r="N323" s="207">
        <f t="shared" si="82"/>
        <v>5</v>
      </c>
      <c r="O323" s="208">
        <f t="shared" si="82"/>
        <v>18</v>
      </c>
      <c r="P323" s="206">
        <f t="shared" si="82"/>
        <v>0</v>
      </c>
      <c r="Q323" s="207">
        <f t="shared" si="82"/>
        <v>64</v>
      </c>
      <c r="R323" s="208">
        <f t="shared" si="82"/>
        <v>62</v>
      </c>
      <c r="S323" s="267">
        <f>(S324+S332)/2</f>
        <v>3.472</v>
      </c>
    </row>
    <row r="324" spans="1:19" s="184" customFormat="1" ht="12.6" hidden="1" customHeight="1" x14ac:dyDescent="0.2">
      <c r="A324" s="268"/>
      <c r="B324" s="269" t="s">
        <v>250</v>
      </c>
      <c r="C324" s="304"/>
      <c r="D324" s="271">
        <f t="shared" ref="D324:R324" si="83">SUM(D325:D331)</f>
        <v>0</v>
      </c>
      <c r="E324" s="272">
        <f t="shared" si="83"/>
        <v>0</v>
      </c>
      <c r="F324" s="273">
        <f t="shared" si="83"/>
        <v>0</v>
      </c>
      <c r="G324" s="271">
        <f t="shared" si="83"/>
        <v>0</v>
      </c>
      <c r="H324" s="272">
        <f t="shared" si="83"/>
        <v>0</v>
      </c>
      <c r="I324" s="273">
        <f t="shared" si="83"/>
        <v>0</v>
      </c>
      <c r="J324" s="271">
        <f t="shared" si="83"/>
        <v>0</v>
      </c>
      <c r="K324" s="272">
        <f t="shared" si="83"/>
        <v>40</v>
      </c>
      <c r="L324" s="273">
        <f t="shared" si="83"/>
        <v>29</v>
      </c>
      <c r="M324" s="271">
        <f t="shared" si="83"/>
        <v>0</v>
      </c>
      <c r="N324" s="272">
        <f t="shared" si="83"/>
        <v>5</v>
      </c>
      <c r="O324" s="273">
        <f t="shared" si="83"/>
        <v>18</v>
      </c>
      <c r="P324" s="271">
        <f t="shared" si="83"/>
        <v>0</v>
      </c>
      <c r="Q324" s="272">
        <f t="shared" si="83"/>
        <v>45</v>
      </c>
      <c r="R324" s="273">
        <f t="shared" si="83"/>
        <v>47</v>
      </c>
      <c r="S324" s="274">
        <f>SUM(S325:S331)/5</f>
        <v>3.4539999999999997</v>
      </c>
    </row>
    <row r="325" spans="1:19" ht="11.65" hidden="1" customHeight="1" x14ac:dyDescent="0.2">
      <c r="A325" s="275" t="s">
        <v>73</v>
      </c>
      <c r="B325" s="276" t="s">
        <v>310</v>
      </c>
      <c r="C325" s="277" t="s">
        <v>10</v>
      </c>
      <c r="D325" s="224"/>
      <c r="E325" s="225"/>
      <c r="F325" s="226"/>
      <c r="G325" s="224"/>
      <c r="H325" s="225"/>
      <c r="I325" s="226"/>
      <c r="J325" s="224">
        <v>0</v>
      </c>
      <c r="K325" s="225">
        <v>17</v>
      </c>
      <c r="L325" s="226">
        <v>15</v>
      </c>
      <c r="M325" s="224"/>
      <c r="N325" s="225"/>
      <c r="O325" s="226"/>
      <c r="P325" s="227">
        <f t="shared" ref="P325:R330" si="84">D325+G325+J325+M325</f>
        <v>0</v>
      </c>
      <c r="Q325" s="228">
        <f t="shared" si="84"/>
        <v>17</v>
      </c>
      <c r="R325" s="229">
        <f t="shared" si="84"/>
        <v>15</v>
      </c>
      <c r="S325" s="230">
        <v>3.5</v>
      </c>
    </row>
    <row r="326" spans="1:19" ht="11.65" hidden="1" customHeight="1" x14ac:dyDescent="0.2">
      <c r="A326" s="275"/>
      <c r="B326" s="276" t="s">
        <v>311</v>
      </c>
      <c r="C326" s="277" t="s">
        <v>10</v>
      </c>
      <c r="D326" s="224"/>
      <c r="E326" s="225"/>
      <c r="F326" s="226"/>
      <c r="G326" s="224"/>
      <c r="H326" s="225"/>
      <c r="I326" s="226"/>
      <c r="J326" s="224">
        <v>0</v>
      </c>
      <c r="K326" s="225">
        <v>4</v>
      </c>
      <c r="L326" s="226">
        <v>2</v>
      </c>
      <c r="M326" s="224"/>
      <c r="N326" s="225"/>
      <c r="O326" s="226"/>
      <c r="P326" s="227">
        <f t="shared" si="84"/>
        <v>0</v>
      </c>
      <c r="Q326" s="228">
        <f t="shared" si="84"/>
        <v>4</v>
      </c>
      <c r="R326" s="229">
        <f t="shared" si="84"/>
        <v>2</v>
      </c>
      <c r="S326" s="230">
        <v>3.47</v>
      </c>
    </row>
    <row r="327" spans="1:19" ht="11.65" hidden="1" customHeight="1" x14ac:dyDescent="0.2">
      <c r="A327" s="275"/>
      <c r="B327" s="276" t="s">
        <v>312</v>
      </c>
      <c r="C327" s="277" t="s">
        <v>10</v>
      </c>
      <c r="D327" s="224"/>
      <c r="E327" s="225"/>
      <c r="F327" s="226"/>
      <c r="G327" s="224"/>
      <c r="H327" s="225"/>
      <c r="I327" s="226"/>
      <c r="J327" s="224">
        <v>0</v>
      </c>
      <c r="K327" s="225">
        <v>9</v>
      </c>
      <c r="L327" s="226">
        <v>6</v>
      </c>
      <c r="M327" s="224"/>
      <c r="N327" s="225"/>
      <c r="O327" s="226"/>
      <c r="P327" s="227">
        <f t="shared" si="84"/>
        <v>0</v>
      </c>
      <c r="Q327" s="228">
        <f t="shared" si="84"/>
        <v>9</v>
      </c>
      <c r="R327" s="229">
        <f t="shared" si="84"/>
        <v>6</v>
      </c>
      <c r="S327" s="230">
        <v>3.37</v>
      </c>
    </row>
    <row r="328" spans="1:19" ht="11.65" hidden="1" customHeight="1" x14ac:dyDescent="0.2">
      <c r="A328" s="275"/>
      <c r="B328" s="276" t="s">
        <v>313</v>
      </c>
      <c r="C328" s="277" t="s">
        <v>10</v>
      </c>
      <c r="D328" s="224"/>
      <c r="E328" s="225"/>
      <c r="F328" s="226"/>
      <c r="G328" s="224"/>
      <c r="H328" s="225"/>
      <c r="I328" s="226"/>
      <c r="J328" s="224"/>
      <c r="K328" s="225"/>
      <c r="L328" s="226"/>
      <c r="M328" s="224"/>
      <c r="N328" s="225"/>
      <c r="O328" s="226"/>
      <c r="P328" s="227">
        <f t="shared" si="84"/>
        <v>0</v>
      </c>
      <c r="Q328" s="228">
        <f t="shared" si="84"/>
        <v>0</v>
      </c>
      <c r="R328" s="229">
        <f t="shared" si="84"/>
        <v>0</v>
      </c>
      <c r="S328" s="230"/>
    </row>
    <row r="329" spans="1:19" ht="11.65" hidden="1" customHeight="1" x14ac:dyDescent="0.2">
      <c r="A329" s="275"/>
      <c r="B329" s="276" t="s">
        <v>314</v>
      </c>
      <c r="C329" s="277" t="s">
        <v>11</v>
      </c>
      <c r="D329" s="224"/>
      <c r="E329" s="225"/>
      <c r="F329" s="226"/>
      <c r="G329" s="224"/>
      <c r="H329" s="225"/>
      <c r="I329" s="226"/>
      <c r="J329" s="224"/>
      <c r="K329" s="225"/>
      <c r="L329" s="226"/>
      <c r="M329" s="224">
        <v>0</v>
      </c>
      <c r="N329" s="225">
        <v>5</v>
      </c>
      <c r="O329" s="226">
        <v>18</v>
      </c>
      <c r="P329" s="227">
        <f t="shared" si="84"/>
        <v>0</v>
      </c>
      <c r="Q329" s="228">
        <f t="shared" si="84"/>
        <v>5</v>
      </c>
      <c r="R329" s="229">
        <f t="shared" si="84"/>
        <v>18</v>
      </c>
      <c r="S329" s="230">
        <v>3.59</v>
      </c>
    </row>
    <row r="330" spans="1:19" ht="11.65" hidden="1" customHeight="1" x14ac:dyDescent="0.2">
      <c r="A330" s="275"/>
      <c r="B330" s="276" t="s">
        <v>315</v>
      </c>
      <c r="C330" s="277" t="s">
        <v>10</v>
      </c>
      <c r="D330" s="224"/>
      <c r="E330" s="225"/>
      <c r="F330" s="226"/>
      <c r="G330" s="224"/>
      <c r="H330" s="225"/>
      <c r="I330" s="226"/>
      <c r="J330" s="224">
        <v>0</v>
      </c>
      <c r="K330" s="225">
        <v>10</v>
      </c>
      <c r="L330" s="226">
        <v>6</v>
      </c>
      <c r="M330" s="224"/>
      <c r="N330" s="225"/>
      <c r="O330" s="226"/>
      <c r="P330" s="227">
        <f t="shared" si="84"/>
        <v>0</v>
      </c>
      <c r="Q330" s="228">
        <f t="shared" si="84"/>
        <v>10</v>
      </c>
      <c r="R330" s="229">
        <f t="shared" si="84"/>
        <v>6</v>
      </c>
      <c r="S330" s="230">
        <v>3.34</v>
      </c>
    </row>
    <row r="331" spans="1:19" ht="11.65" hidden="1" customHeight="1" x14ac:dyDescent="0.2">
      <c r="A331" s="275"/>
      <c r="B331" s="276"/>
      <c r="C331" s="277"/>
      <c r="D331" s="224"/>
      <c r="E331" s="225"/>
      <c r="F331" s="226"/>
      <c r="G331" s="224"/>
      <c r="H331" s="225"/>
      <c r="I331" s="226"/>
      <c r="J331" s="224"/>
      <c r="K331" s="225"/>
      <c r="L331" s="226"/>
      <c r="M331" s="224"/>
      <c r="N331" s="225"/>
      <c r="O331" s="226"/>
      <c r="P331" s="227"/>
      <c r="Q331" s="228"/>
      <c r="R331" s="229"/>
      <c r="S331" s="230"/>
    </row>
    <row r="332" spans="1:19" s="184" customFormat="1" ht="12" hidden="1" customHeight="1" x14ac:dyDescent="0.2">
      <c r="A332" s="278"/>
      <c r="B332" s="279" t="s">
        <v>261</v>
      </c>
      <c r="C332" s="280"/>
      <c r="D332" s="281">
        <f t="shared" ref="D332:R332" si="85">SUM(D333:D335)</f>
        <v>0</v>
      </c>
      <c r="E332" s="282">
        <f t="shared" si="85"/>
        <v>0</v>
      </c>
      <c r="F332" s="283">
        <f t="shared" si="85"/>
        <v>0</v>
      </c>
      <c r="G332" s="281">
        <f t="shared" si="85"/>
        <v>0</v>
      </c>
      <c r="H332" s="282">
        <f t="shared" si="85"/>
        <v>0</v>
      </c>
      <c r="I332" s="283">
        <f t="shared" si="85"/>
        <v>0</v>
      </c>
      <c r="J332" s="281">
        <f t="shared" si="85"/>
        <v>0</v>
      </c>
      <c r="K332" s="282">
        <f t="shared" si="85"/>
        <v>19</v>
      </c>
      <c r="L332" s="283">
        <f t="shared" si="85"/>
        <v>15</v>
      </c>
      <c r="M332" s="281">
        <f t="shared" si="85"/>
        <v>0</v>
      </c>
      <c r="N332" s="282">
        <f t="shared" si="85"/>
        <v>0</v>
      </c>
      <c r="O332" s="283">
        <f t="shared" si="85"/>
        <v>0</v>
      </c>
      <c r="P332" s="281">
        <f t="shared" si="85"/>
        <v>0</v>
      </c>
      <c r="Q332" s="282">
        <f t="shared" si="85"/>
        <v>19</v>
      </c>
      <c r="R332" s="283">
        <f t="shared" si="85"/>
        <v>15</v>
      </c>
      <c r="S332" s="284">
        <f>SUM(S333:S335)/3</f>
        <v>3.49</v>
      </c>
    </row>
    <row r="333" spans="1:19" ht="11.65" hidden="1" customHeight="1" x14ac:dyDescent="0.2">
      <c r="A333" s="275" t="s">
        <v>73</v>
      </c>
      <c r="B333" s="276" t="s">
        <v>316</v>
      </c>
      <c r="C333" s="277" t="s">
        <v>10</v>
      </c>
      <c r="D333" s="224"/>
      <c r="E333" s="225"/>
      <c r="F333" s="226"/>
      <c r="G333" s="224"/>
      <c r="H333" s="225"/>
      <c r="I333" s="226"/>
      <c r="J333" s="224">
        <v>0</v>
      </c>
      <c r="K333" s="225">
        <v>3</v>
      </c>
      <c r="L333" s="226">
        <v>0</v>
      </c>
      <c r="M333" s="224"/>
      <c r="N333" s="225"/>
      <c r="O333" s="226"/>
      <c r="P333" s="227">
        <f t="shared" ref="P333:R334" si="86">D333+G333+J333+M333</f>
        <v>0</v>
      </c>
      <c r="Q333" s="228">
        <f t="shared" si="86"/>
        <v>3</v>
      </c>
      <c r="R333" s="229">
        <f t="shared" si="86"/>
        <v>0</v>
      </c>
      <c r="S333" s="230">
        <v>3.24</v>
      </c>
    </row>
    <row r="334" spans="1:19" ht="11.65" hidden="1" customHeight="1" x14ac:dyDescent="0.2">
      <c r="A334" s="275"/>
      <c r="B334" s="276" t="s">
        <v>317</v>
      </c>
      <c r="C334" s="277" t="s">
        <v>10</v>
      </c>
      <c r="D334" s="224"/>
      <c r="E334" s="225"/>
      <c r="F334" s="226"/>
      <c r="G334" s="224"/>
      <c r="H334" s="225"/>
      <c r="I334" s="226"/>
      <c r="J334" s="224">
        <v>0</v>
      </c>
      <c r="K334" s="225">
        <v>16</v>
      </c>
      <c r="L334" s="226">
        <v>14</v>
      </c>
      <c r="M334" s="224"/>
      <c r="N334" s="225"/>
      <c r="O334" s="226"/>
      <c r="P334" s="227">
        <f t="shared" si="86"/>
        <v>0</v>
      </c>
      <c r="Q334" s="228">
        <f t="shared" si="86"/>
        <v>16</v>
      </c>
      <c r="R334" s="229">
        <f t="shared" si="86"/>
        <v>14</v>
      </c>
      <c r="S334" s="230">
        <v>3.47</v>
      </c>
    </row>
    <row r="335" spans="1:19" ht="11.65" hidden="1" customHeight="1" x14ac:dyDescent="0.2">
      <c r="A335" s="275"/>
      <c r="B335" s="276" t="s">
        <v>318</v>
      </c>
      <c r="C335" s="277" t="s">
        <v>10</v>
      </c>
      <c r="D335" s="224"/>
      <c r="E335" s="225"/>
      <c r="F335" s="226"/>
      <c r="G335" s="224"/>
      <c r="H335" s="225"/>
      <c r="I335" s="226"/>
      <c r="J335" s="224">
        <v>0</v>
      </c>
      <c r="K335" s="225">
        <v>0</v>
      </c>
      <c r="L335" s="226">
        <v>1</v>
      </c>
      <c r="M335" s="224"/>
      <c r="N335" s="225"/>
      <c r="O335" s="226"/>
      <c r="P335" s="227">
        <f>D335+G335+J335+M335</f>
        <v>0</v>
      </c>
      <c r="Q335" s="228">
        <f>E335+H335+K335+N335</f>
        <v>0</v>
      </c>
      <c r="R335" s="229">
        <f>F335+I335+L335+O335</f>
        <v>1</v>
      </c>
      <c r="S335" s="230">
        <v>3.76</v>
      </c>
    </row>
    <row r="336" spans="1:19" ht="12.2" hidden="1" customHeight="1" x14ac:dyDescent="0.2">
      <c r="A336" s="311"/>
      <c r="B336" s="311"/>
      <c r="C336" s="312"/>
      <c r="D336" s="312"/>
      <c r="E336" s="312"/>
      <c r="F336" s="312"/>
      <c r="G336" s="312"/>
      <c r="H336" s="312"/>
      <c r="I336" s="312"/>
      <c r="J336" s="312"/>
      <c r="K336" s="312"/>
      <c r="L336" s="312"/>
      <c r="M336" s="312"/>
      <c r="N336" s="312"/>
      <c r="O336" s="312"/>
      <c r="P336" s="313"/>
      <c r="Q336" s="313"/>
      <c r="R336" s="313"/>
      <c r="S336" s="314"/>
    </row>
    <row r="337" spans="1:19" ht="11.45" hidden="1" customHeight="1" x14ac:dyDescent="0.2">
      <c r="A337" s="191"/>
      <c r="B337" s="191"/>
      <c r="C337" s="192"/>
      <c r="D337" s="193" t="s">
        <v>5</v>
      </c>
      <c r="E337" s="194"/>
      <c r="F337" s="194"/>
      <c r="G337" s="194"/>
      <c r="H337" s="194"/>
      <c r="I337" s="194"/>
      <c r="J337" s="194"/>
      <c r="K337" s="194"/>
      <c r="L337" s="194"/>
      <c r="M337" s="194"/>
      <c r="N337" s="194"/>
      <c r="O337" s="194"/>
      <c r="P337" s="648" t="s">
        <v>6</v>
      </c>
      <c r="Q337" s="649"/>
      <c r="R337" s="650"/>
      <c r="S337" s="654" t="s">
        <v>207</v>
      </c>
    </row>
    <row r="338" spans="1:19" ht="11.45" hidden="1" customHeight="1" x14ac:dyDescent="0.2">
      <c r="A338" s="195" t="s">
        <v>2</v>
      </c>
      <c r="B338" s="195" t="s">
        <v>3</v>
      </c>
      <c r="C338" s="195" t="s">
        <v>4</v>
      </c>
      <c r="D338" s="193" t="s">
        <v>8</v>
      </c>
      <c r="E338" s="194"/>
      <c r="F338" s="196"/>
      <c r="G338" s="193" t="s">
        <v>9</v>
      </c>
      <c r="H338" s="194"/>
      <c r="I338" s="196"/>
      <c r="J338" s="193" t="s">
        <v>10</v>
      </c>
      <c r="K338" s="194"/>
      <c r="L338" s="196"/>
      <c r="M338" s="193" t="s">
        <v>11</v>
      </c>
      <c r="N338" s="194"/>
      <c r="O338" s="196"/>
      <c r="P338" s="651"/>
      <c r="Q338" s="652"/>
      <c r="R338" s="653"/>
      <c r="S338" s="655"/>
    </row>
    <row r="339" spans="1:19" ht="11.45" hidden="1" customHeight="1" x14ac:dyDescent="0.2">
      <c r="A339" s="197"/>
      <c r="B339" s="198"/>
      <c r="C339" s="199"/>
      <c r="D339" s="200" t="s">
        <v>208</v>
      </c>
      <c r="E339" s="201" t="s">
        <v>209</v>
      </c>
      <c r="F339" s="202" t="s">
        <v>210</v>
      </c>
      <c r="G339" s="200" t="s">
        <v>208</v>
      </c>
      <c r="H339" s="201" t="s">
        <v>209</v>
      </c>
      <c r="I339" s="202" t="s">
        <v>210</v>
      </c>
      <c r="J339" s="200" t="s">
        <v>208</v>
      </c>
      <c r="K339" s="201" t="s">
        <v>209</v>
      </c>
      <c r="L339" s="202" t="s">
        <v>210</v>
      </c>
      <c r="M339" s="200" t="s">
        <v>208</v>
      </c>
      <c r="N339" s="201" t="s">
        <v>209</v>
      </c>
      <c r="O339" s="202" t="s">
        <v>210</v>
      </c>
      <c r="P339" s="200" t="s">
        <v>208</v>
      </c>
      <c r="Q339" s="201" t="s">
        <v>209</v>
      </c>
      <c r="R339" s="202" t="s">
        <v>210</v>
      </c>
      <c r="S339" s="656"/>
    </row>
    <row r="340" spans="1:19" s="251" customFormat="1" ht="11.25" hidden="1" customHeight="1" x14ac:dyDescent="0.2">
      <c r="A340" s="203" t="s">
        <v>148</v>
      </c>
      <c r="B340" s="204" t="s">
        <v>319</v>
      </c>
      <c r="C340" s="205"/>
      <c r="D340" s="206">
        <f t="shared" ref="D340:R340" si="87">D341+D350</f>
        <v>0</v>
      </c>
      <c r="E340" s="207">
        <f t="shared" si="87"/>
        <v>0</v>
      </c>
      <c r="F340" s="208">
        <f t="shared" si="87"/>
        <v>0</v>
      </c>
      <c r="G340" s="206">
        <f t="shared" si="87"/>
        <v>0</v>
      </c>
      <c r="H340" s="207">
        <f t="shared" si="87"/>
        <v>0</v>
      </c>
      <c r="I340" s="208">
        <f t="shared" si="87"/>
        <v>0</v>
      </c>
      <c r="J340" s="206">
        <f t="shared" si="87"/>
        <v>0</v>
      </c>
      <c r="K340" s="207">
        <f t="shared" si="87"/>
        <v>130</v>
      </c>
      <c r="L340" s="208">
        <f t="shared" si="87"/>
        <v>53</v>
      </c>
      <c r="M340" s="206">
        <f t="shared" si="87"/>
        <v>0</v>
      </c>
      <c r="N340" s="207">
        <f t="shared" si="87"/>
        <v>0</v>
      </c>
      <c r="O340" s="208">
        <f t="shared" si="87"/>
        <v>0</v>
      </c>
      <c r="P340" s="206">
        <f t="shared" si="87"/>
        <v>0</v>
      </c>
      <c r="Q340" s="207">
        <f t="shared" si="87"/>
        <v>130</v>
      </c>
      <c r="R340" s="208">
        <f t="shared" si="87"/>
        <v>53</v>
      </c>
      <c r="S340" s="267">
        <f>(S341+S350)/2</f>
        <v>3.5371428571428569</v>
      </c>
    </row>
    <row r="341" spans="1:19" s="315" customFormat="1" ht="11.25" hidden="1" customHeight="1" x14ac:dyDescent="0.2">
      <c r="A341" s="268"/>
      <c r="B341" s="269" t="s">
        <v>250</v>
      </c>
      <c r="C341" s="304"/>
      <c r="D341" s="271">
        <f>SUM(D342:D349)</f>
        <v>0</v>
      </c>
      <c r="E341" s="272">
        <f>SUM(E342:E349)</f>
        <v>0</v>
      </c>
      <c r="F341" s="273">
        <f>SUM(F342:F349)</f>
        <v>0</v>
      </c>
      <c r="G341" s="271">
        <f t="shared" ref="G341:R341" si="88">SUM(G342:G349)</f>
        <v>0</v>
      </c>
      <c r="H341" s="272">
        <f t="shared" si="88"/>
        <v>0</v>
      </c>
      <c r="I341" s="273">
        <f t="shared" si="88"/>
        <v>0</v>
      </c>
      <c r="J341" s="271">
        <f t="shared" si="88"/>
        <v>0</v>
      </c>
      <c r="K341" s="272">
        <f t="shared" si="88"/>
        <v>129</v>
      </c>
      <c r="L341" s="273">
        <f t="shared" si="88"/>
        <v>48</v>
      </c>
      <c r="M341" s="271">
        <f t="shared" si="88"/>
        <v>0</v>
      </c>
      <c r="N341" s="272">
        <f t="shared" si="88"/>
        <v>0</v>
      </c>
      <c r="O341" s="273">
        <f t="shared" si="88"/>
        <v>0</v>
      </c>
      <c r="P341" s="271">
        <f t="shared" si="88"/>
        <v>0</v>
      </c>
      <c r="Q341" s="272">
        <f t="shared" si="88"/>
        <v>129</v>
      </c>
      <c r="R341" s="273">
        <f t="shared" si="88"/>
        <v>48</v>
      </c>
      <c r="S341" s="274">
        <f>SUM(S342:S348)/7</f>
        <v>3.3842857142857139</v>
      </c>
    </row>
    <row r="342" spans="1:19" ht="11.25" hidden="1" customHeight="1" x14ac:dyDescent="0.2">
      <c r="A342" s="275" t="s">
        <v>73</v>
      </c>
      <c r="B342" s="276" t="s">
        <v>320</v>
      </c>
      <c r="C342" s="277" t="s">
        <v>10</v>
      </c>
      <c r="D342" s="224"/>
      <c r="E342" s="225"/>
      <c r="F342" s="226"/>
      <c r="G342" s="224"/>
      <c r="H342" s="225"/>
      <c r="I342" s="226"/>
      <c r="J342" s="224">
        <v>0</v>
      </c>
      <c r="K342" s="225">
        <v>30</v>
      </c>
      <c r="L342" s="226">
        <v>9</v>
      </c>
      <c r="M342" s="224"/>
      <c r="N342" s="225"/>
      <c r="O342" s="226"/>
      <c r="P342" s="227">
        <f t="shared" ref="P342:R349" si="89">D342+G342+J342+M342</f>
        <v>0</v>
      </c>
      <c r="Q342" s="228">
        <f t="shared" si="89"/>
        <v>30</v>
      </c>
      <c r="R342" s="229">
        <f t="shared" si="89"/>
        <v>9</v>
      </c>
      <c r="S342" s="230">
        <v>3.39</v>
      </c>
    </row>
    <row r="343" spans="1:19" ht="11.25" hidden="1" customHeight="1" x14ac:dyDescent="0.2">
      <c r="A343" s="275"/>
      <c r="B343" s="276" t="s">
        <v>321</v>
      </c>
      <c r="C343" s="277" t="s">
        <v>10</v>
      </c>
      <c r="D343" s="224"/>
      <c r="E343" s="225"/>
      <c r="F343" s="226"/>
      <c r="G343" s="224"/>
      <c r="H343" s="225"/>
      <c r="I343" s="226"/>
      <c r="J343" s="224">
        <v>0</v>
      </c>
      <c r="K343" s="225">
        <v>36</v>
      </c>
      <c r="L343" s="226">
        <v>6</v>
      </c>
      <c r="M343" s="224"/>
      <c r="N343" s="225"/>
      <c r="O343" s="226"/>
      <c r="P343" s="227">
        <f t="shared" si="89"/>
        <v>0</v>
      </c>
      <c r="Q343" s="228">
        <f t="shared" si="89"/>
        <v>36</v>
      </c>
      <c r="R343" s="229">
        <f t="shared" si="89"/>
        <v>6</v>
      </c>
      <c r="S343" s="230">
        <v>3.33</v>
      </c>
    </row>
    <row r="344" spans="1:19" ht="11.25" hidden="1" customHeight="1" x14ac:dyDescent="0.2">
      <c r="A344" s="275"/>
      <c r="B344" s="276" t="s">
        <v>322</v>
      </c>
      <c r="C344" s="277" t="s">
        <v>10</v>
      </c>
      <c r="D344" s="224"/>
      <c r="E344" s="225"/>
      <c r="F344" s="226"/>
      <c r="G344" s="224"/>
      <c r="H344" s="225"/>
      <c r="I344" s="226"/>
      <c r="J344" s="224">
        <v>0</v>
      </c>
      <c r="K344" s="225">
        <v>17</v>
      </c>
      <c r="L344" s="226">
        <v>1</v>
      </c>
      <c r="M344" s="224"/>
      <c r="N344" s="225"/>
      <c r="O344" s="226"/>
      <c r="P344" s="227">
        <f t="shared" si="89"/>
        <v>0</v>
      </c>
      <c r="Q344" s="228">
        <f t="shared" si="89"/>
        <v>17</v>
      </c>
      <c r="R344" s="229">
        <f t="shared" si="89"/>
        <v>1</v>
      </c>
      <c r="S344" s="230">
        <v>3.25</v>
      </c>
    </row>
    <row r="345" spans="1:19" ht="11.25" hidden="1" customHeight="1" x14ac:dyDescent="0.2">
      <c r="A345" s="275"/>
      <c r="B345" s="276" t="s">
        <v>323</v>
      </c>
      <c r="C345" s="277" t="s">
        <v>10</v>
      </c>
      <c r="D345" s="224"/>
      <c r="E345" s="225"/>
      <c r="F345" s="226"/>
      <c r="G345" s="224"/>
      <c r="H345" s="225"/>
      <c r="I345" s="226"/>
      <c r="J345" s="224">
        <v>0</v>
      </c>
      <c r="K345" s="225">
        <v>26</v>
      </c>
      <c r="L345" s="226">
        <v>18</v>
      </c>
      <c r="M345" s="224"/>
      <c r="N345" s="225"/>
      <c r="O345" s="226"/>
      <c r="P345" s="227">
        <f t="shared" si="89"/>
        <v>0</v>
      </c>
      <c r="Q345" s="228">
        <f t="shared" si="89"/>
        <v>26</v>
      </c>
      <c r="R345" s="229">
        <f t="shared" si="89"/>
        <v>18</v>
      </c>
      <c r="S345" s="230">
        <v>3.49</v>
      </c>
    </row>
    <row r="346" spans="1:19" ht="11.25" hidden="1" customHeight="1" x14ac:dyDescent="0.2">
      <c r="A346" s="275"/>
      <c r="B346" s="276" t="s">
        <v>324</v>
      </c>
      <c r="C346" s="277" t="s">
        <v>10</v>
      </c>
      <c r="D346" s="224"/>
      <c r="E346" s="225"/>
      <c r="F346" s="226"/>
      <c r="G346" s="224"/>
      <c r="H346" s="225"/>
      <c r="I346" s="226"/>
      <c r="J346" s="224">
        <v>0</v>
      </c>
      <c r="K346" s="225">
        <v>3</v>
      </c>
      <c r="L346" s="226">
        <v>1</v>
      </c>
      <c r="M346" s="224"/>
      <c r="N346" s="225"/>
      <c r="O346" s="226"/>
      <c r="P346" s="227">
        <f t="shared" si="89"/>
        <v>0</v>
      </c>
      <c r="Q346" s="228">
        <f t="shared" si="89"/>
        <v>3</v>
      </c>
      <c r="R346" s="229">
        <f t="shared" si="89"/>
        <v>1</v>
      </c>
      <c r="S346" s="230">
        <v>3.29</v>
      </c>
    </row>
    <row r="347" spans="1:19" ht="11.25" hidden="1" customHeight="1" x14ac:dyDescent="0.2">
      <c r="A347" s="275"/>
      <c r="B347" s="276" t="s">
        <v>325</v>
      </c>
      <c r="C347" s="277" t="s">
        <v>10</v>
      </c>
      <c r="D347" s="224"/>
      <c r="E347" s="225"/>
      <c r="F347" s="226"/>
      <c r="G347" s="224"/>
      <c r="H347" s="225"/>
      <c r="I347" s="226"/>
      <c r="J347" s="224">
        <v>0</v>
      </c>
      <c r="K347" s="225">
        <v>5</v>
      </c>
      <c r="L347" s="226">
        <v>9</v>
      </c>
      <c r="M347" s="224"/>
      <c r="N347" s="225"/>
      <c r="O347" s="226"/>
      <c r="P347" s="227">
        <f t="shared" si="89"/>
        <v>0</v>
      </c>
      <c r="Q347" s="228">
        <f t="shared" si="89"/>
        <v>5</v>
      </c>
      <c r="R347" s="229">
        <f t="shared" si="89"/>
        <v>9</v>
      </c>
      <c r="S347" s="230">
        <v>3.58</v>
      </c>
    </row>
    <row r="348" spans="1:19" ht="11.25" hidden="1" customHeight="1" x14ac:dyDescent="0.2">
      <c r="A348" s="275"/>
      <c r="B348" s="276" t="s">
        <v>326</v>
      </c>
      <c r="C348" s="277" t="s">
        <v>10</v>
      </c>
      <c r="D348" s="224"/>
      <c r="E348" s="225"/>
      <c r="F348" s="226"/>
      <c r="G348" s="224"/>
      <c r="H348" s="225"/>
      <c r="I348" s="226"/>
      <c r="J348" s="224">
        <v>0</v>
      </c>
      <c r="K348" s="225">
        <v>12</v>
      </c>
      <c r="L348" s="226">
        <v>4</v>
      </c>
      <c r="M348" s="224"/>
      <c r="N348" s="225"/>
      <c r="O348" s="226"/>
      <c r="P348" s="227">
        <f t="shared" si="89"/>
        <v>0</v>
      </c>
      <c r="Q348" s="228">
        <f t="shared" si="89"/>
        <v>12</v>
      </c>
      <c r="R348" s="229">
        <f t="shared" si="89"/>
        <v>4</v>
      </c>
      <c r="S348" s="230">
        <v>3.36</v>
      </c>
    </row>
    <row r="349" spans="1:19" ht="11.25" hidden="1" customHeight="1" x14ac:dyDescent="0.2">
      <c r="A349" s="275"/>
      <c r="B349" s="276" t="s">
        <v>327</v>
      </c>
      <c r="C349" s="277" t="s">
        <v>10</v>
      </c>
      <c r="D349" s="224"/>
      <c r="E349" s="225"/>
      <c r="F349" s="226"/>
      <c r="G349" s="224"/>
      <c r="H349" s="225"/>
      <c r="I349" s="226"/>
      <c r="J349" s="224"/>
      <c r="K349" s="225"/>
      <c r="L349" s="226"/>
      <c r="M349" s="224"/>
      <c r="N349" s="225"/>
      <c r="O349" s="226"/>
      <c r="P349" s="227">
        <f t="shared" si="89"/>
        <v>0</v>
      </c>
      <c r="Q349" s="228">
        <f t="shared" si="89"/>
        <v>0</v>
      </c>
      <c r="R349" s="229">
        <f t="shared" si="89"/>
        <v>0</v>
      </c>
      <c r="S349" s="230"/>
    </row>
    <row r="350" spans="1:19" s="184" customFormat="1" ht="11.25" hidden="1" customHeight="1" x14ac:dyDescent="0.2">
      <c r="A350" s="278"/>
      <c r="B350" s="279" t="s">
        <v>261</v>
      </c>
      <c r="C350" s="280"/>
      <c r="D350" s="281">
        <f t="shared" ref="D350:R350" si="90">SUM(D351:D355)</f>
        <v>0</v>
      </c>
      <c r="E350" s="282">
        <f t="shared" si="90"/>
        <v>0</v>
      </c>
      <c r="F350" s="283">
        <f t="shared" si="90"/>
        <v>0</v>
      </c>
      <c r="G350" s="281">
        <f t="shared" si="90"/>
        <v>0</v>
      </c>
      <c r="H350" s="282">
        <f t="shared" si="90"/>
        <v>0</v>
      </c>
      <c r="I350" s="283">
        <f t="shared" si="90"/>
        <v>0</v>
      </c>
      <c r="J350" s="281">
        <f t="shared" si="90"/>
        <v>0</v>
      </c>
      <c r="K350" s="282">
        <f t="shared" si="90"/>
        <v>1</v>
      </c>
      <c r="L350" s="283">
        <f t="shared" si="90"/>
        <v>5</v>
      </c>
      <c r="M350" s="281">
        <f t="shared" si="90"/>
        <v>0</v>
      </c>
      <c r="N350" s="282">
        <f t="shared" si="90"/>
        <v>0</v>
      </c>
      <c r="O350" s="283">
        <f t="shared" si="90"/>
        <v>0</v>
      </c>
      <c r="P350" s="281">
        <f t="shared" si="90"/>
        <v>0</v>
      </c>
      <c r="Q350" s="282">
        <f t="shared" si="90"/>
        <v>1</v>
      </c>
      <c r="R350" s="283">
        <f t="shared" si="90"/>
        <v>5</v>
      </c>
      <c r="S350" s="284">
        <f>SUM(S351:S355)/1</f>
        <v>3.69</v>
      </c>
    </row>
    <row r="351" spans="1:19" ht="11.25" hidden="1" customHeight="1" x14ac:dyDescent="0.2">
      <c r="A351" s="275"/>
      <c r="B351" s="276" t="s">
        <v>320</v>
      </c>
      <c r="C351" s="277" t="s">
        <v>10</v>
      </c>
      <c r="D351" s="224"/>
      <c r="E351" s="225"/>
      <c r="F351" s="226"/>
      <c r="G351" s="224"/>
      <c r="H351" s="225"/>
      <c r="I351" s="226"/>
      <c r="J351" s="224"/>
      <c r="K351" s="225"/>
      <c r="L351" s="226"/>
      <c r="M351" s="224"/>
      <c r="N351" s="225"/>
      <c r="O351" s="226"/>
      <c r="P351" s="227">
        <f t="shared" ref="P351:R356" si="91">D351+G351+J351+M351</f>
        <v>0</v>
      </c>
      <c r="Q351" s="228">
        <f t="shared" si="91"/>
        <v>0</v>
      </c>
      <c r="R351" s="229">
        <f t="shared" si="91"/>
        <v>0</v>
      </c>
      <c r="S351" s="230"/>
    </row>
    <row r="352" spans="1:19" ht="11.25" hidden="1" customHeight="1" x14ac:dyDescent="0.2">
      <c r="A352" s="275"/>
      <c r="B352" s="276" t="s">
        <v>328</v>
      </c>
      <c r="C352" s="277" t="s">
        <v>10</v>
      </c>
      <c r="D352" s="224"/>
      <c r="E352" s="225"/>
      <c r="F352" s="226"/>
      <c r="G352" s="224"/>
      <c r="H352" s="225"/>
      <c r="I352" s="226"/>
      <c r="J352" s="224"/>
      <c r="K352" s="225"/>
      <c r="L352" s="226"/>
      <c r="M352" s="224"/>
      <c r="N352" s="225"/>
      <c r="O352" s="226"/>
      <c r="P352" s="227">
        <f t="shared" si="91"/>
        <v>0</v>
      </c>
      <c r="Q352" s="228">
        <f t="shared" si="91"/>
        <v>0</v>
      </c>
      <c r="R352" s="229">
        <f t="shared" si="91"/>
        <v>0</v>
      </c>
      <c r="S352" s="230"/>
    </row>
    <row r="353" spans="1:19" ht="11.25" hidden="1" customHeight="1" x14ac:dyDescent="0.2">
      <c r="A353" s="275"/>
      <c r="B353" s="276" t="s">
        <v>329</v>
      </c>
      <c r="C353" s="277" t="s">
        <v>10</v>
      </c>
      <c r="D353" s="224"/>
      <c r="E353" s="225"/>
      <c r="F353" s="226"/>
      <c r="G353" s="224"/>
      <c r="H353" s="225"/>
      <c r="I353" s="226"/>
      <c r="J353" s="224"/>
      <c r="K353" s="225"/>
      <c r="L353" s="226"/>
      <c r="M353" s="224"/>
      <c r="N353" s="225"/>
      <c r="O353" s="226"/>
      <c r="P353" s="227">
        <f t="shared" si="91"/>
        <v>0</v>
      </c>
      <c r="Q353" s="228">
        <f t="shared" si="91"/>
        <v>0</v>
      </c>
      <c r="R353" s="229">
        <f t="shared" si="91"/>
        <v>0</v>
      </c>
      <c r="S353" s="230"/>
    </row>
    <row r="354" spans="1:19" ht="11.25" hidden="1" customHeight="1" x14ac:dyDescent="0.2">
      <c r="A354" s="275"/>
      <c r="B354" s="276" t="s">
        <v>330</v>
      </c>
      <c r="C354" s="277" t="s">
        <v>10</v>
      </c>
      <c r="D354" s="224"/>
      <c r="E354" s="225"/>
      <c r="F354" s="226"/>
      <c r="G354" s="224"/>
      <c r="H354" s="225"/>
      <c r="I354" s="226"/>
      <c r="J354" s="224"/>
      <c r="K354" s="225"/>
      <c r="L354" s="226"/>
      <c r="M354" s="224"/>
      <c r="N354" s="225"/>
      <c r="O354" s="226"/>
      <c r="P354" s="227">
        <f t="shared" si="91"/>
        <v>0</v>
      </c>
      <c r="Q354" s="228">
        <f t="shared" si="91"/>
        <v>0</v>
      </c>
      <c r="R354" s="229">
        <f t="shared" si="91"/>
        <v>0</v>
      </c>
      <c r="S354" s="230"/>
    </row>
    <row r="355" spans="1:19" ht="11.25" hidden="1" customHeight="1" x14ac:dyDescent="0.2">
      <c r="A355" s="275"/>
      <c r="B355" s="276" t="s">
        <v>331</v>
      </c>
      <c r="C355" s="277" t="s">
        <v>10</v>
      </c>
      <c r="D355" s="224"/>
      <c r="E355" s="225"/>
      <c r="F355" s="226"/>
      <c r="G355" s="224"/>
      <c r="H355" s="225"/>
      <c r="I355" s="226"/>
      <c r="J355" s="224">
        <v>0</v>
      </c>
      <c r="K355" s="225">
        <v>1</v>
      </c>
      <c r="L355" s="226">
        <v>5</v>
      </c>
      <c r="M355" s="224"/>
      <c r="N355" s="225"/>
      <c r="O355" s="226"/>
      <c r="P355" s="227">
        <f t="shared" si="91"/>
        <v>0</v>
      </c>
      <c r="Q355" s="228">
        <f t="shared" si="91"/>
        <v>1</v>
      </c>
      <c r="R355" s="229">
        <f t="shared" si="91"/>
        <v>5</v>
      </c>
      <c r="S355" s="230">
        <v>3.69</v>
      </c>
    </row>
    <row r="356" spans="1:19" s="251" customFormat="1" ht="11.25" hidden="1" customHeight="1" x14ac:dyDescent="0.2">
      <c r="A356" s="316" t="s">
        <v>160</v>
      </c>
      <c r="B356" s="316" t="s">
        <v>332</v>
      </c>
      <c r="C356" s="317" t="s">
        <v>10</v>
      </c>
      <c r="D356" s="318"/>
      <c r="E356" s="319"/>
      <c r="F356" s="320"/>
      <c r="G356" s="318"/>
      <c r="H356" s="319"/>
      <c r="I356" s="320"/>
      <c r="J356" s="318">
        <v>0</v>
      </c>
      <c r="K356" s="319">
        <v>20</v>
      </c>
      <c r="L356" s="320">
        <v>2</v>
      </c>
      <c r="M356" s="318"/>
      <c r="N356" s="319"/>
      <c r="O356" s="320"/>
      <c r="P356" s="318">
        <f t="shared" si="91"/>
        <v>0</v>
      </c>
      <c r="Q356" s="319">
        <f t="shared" si="91"/>
        <v>20</v>
      </c>
      <c r="R356" s="320">
        <f t="shared" si="91"/>
        <v>2</v>
      </c>
      <c r="S356" s="321">
        <v>3.24</v>
      </c>
    </row>
    <row r="357" spans="1:19" s="251" customFormat="1" ht="11.25" hidden="1" customHeight="1" x14ac:dyDescent="0.2">
      <c r="A357" s="203" t="s">
        <v>162</v>
      </c>
      <c r="B357" s="204" t="s">
        <v>333</v>
      </c>
      <c r="C357" s="205"/>
      <c r="D357" s="206">
        <f t="shared" ref="D357:R357" si="92">D358+D363</f>
        <v>0</v>
      </c>
      <c r="E357" s="207">
        <f t="shared" si="92"/>
        <v>0</v>
      </c>
      <c r="F357" s="208">
        <f t="shared" si="92"/>
        <v>0</v>
      </c>
      <c r="G357" s="206">
        <f t="shared" si="92"/>
        <v>0</v>
      </c>
      <c r="H357" s="207">
        <f t="shared" si="92"/>
        <v>0</v>
      </c>
      <c r="I357" s="208">
        <f t="shared" si="92"/>
        <v>0</v>
      </c>
      <c r="J357" s="206">
        <f t="shared" si="92"/>
        <v>2</v>
      </c>
      <c r="K357" s="207">
        <f t="shared" si="92"/>
        <v>36</v>
      </c>
      <c r="L357" s="208">
        <f t="shared" si="92"/>
        <v>0</v>
      </c>
      <c r="M357" s="206">
        <f t="shared" si="92"/>
        <v>0</v>
      </c>
      <c r="N357" s="207">
        <f t="shared" si="92"/>
        <v>0</v>
      </c>
      <c r="O357" s="208">
        <f t="shared" si="92"/>
        <v>0</v>
      </c>
      <c r="P357" s="206">
        <f t="shared" si="92"/>
        <v>2</v>
      </c>
      <c r="Q357" s="207">
        <f t="shared" si="92"/>
        <v>36</v>
      </c>
      <c r="R357" s="208">
        <f t="shared" si="92"/>
        <v>0</v>
      </c>
      <c r="S357" s="267">
        <f>(S358+S363)/2</f>
        <v>3.1283333333333334</v>
      </c>
    </row>
    <row r="358" spans="1:19" s="184" customFormat="1" ht="11.25" hidden="1" customHeight="1" x14ac:dyDescent="0.2">
      <c r="A358" s="268"/>
      <c r="B358" s="269" t="s">
        <v>250</v>
      </c>
      <c r="C358" s="304"/>
      <c r="D358" s="322">
        <f t="shared" ref="D358:R358" si="93">SUM(D359:D362)</f>
        <v>0</v>
      </c>
      <c r="E358" s="323">
        <f t="shared" si="93"/>
        <v>0</v>
      </c>
      <c r="F358" s="324">
        <f t="shared" si="93"/>
        <v>0</v>
      </c>
      <c r="G358" s="322">
        <f t="shared" si="93"/>
        <v>0</v>
      </c>
      <c r="H358" s="323">
        <f t="shared" si="93"/>
        <v>0</v>
      </c>
      <c r="I358" s="324">
        <f t="shared" si="93"/>
        <v>0</v>
      </c>
      <c r="J358" s="322">
        <f t="shared" si="93"/>
        <v>0</v>
      </c>
      <c r="K358" s="323">
        <f t="shared" si="93"/>
        <v>28</v>
      </c>
      <c r="L358" s="324">
        <f t="shared" si="93"/>
        <v>0</v>
      </c>
      <c r="M358" s="322">
        <f t="shared" si="93"/>
        <v>0</v>
      </c>
      <c r="N358" s="323">
        <f t="shared" si="93"/>
        <v>0</v>
      </c>
      <c r="O358" s="324">
        <f t="shared" si="93"/>
        <v>0</v>
      </c>
      <c r="P358" s="322">
        <f t="shared" si="93"/>
        <v>0</v>
      </c>
      <c r="Q358" s="323">
        <f t="shared" si="93"/>
        <v>28</v>
      </c>
      <c r="R358" s="324">
        <f t="shared" si="93"/>
        <v>0</v>
      </c>
      <c r="S358" s="274">
        <f>SUM(S359:S362)/3</f>
        <v>3.1966666666666668</v>
      </c>
    </row>
    <row r="359" spans="1:19" ht="11.25" hidden="1" customHeight="1" x14ac:dyDescent="0.2">
      <c r="A359" s="275"/>
      <c r="B359" s="276" t="s">
        <v>334</v>
      </c>
      <c r="C359" s="277" t="s">
        <v>10</v>
      </c>
      <c r="D359" s="224"/>
      <c r="E359" s="225"/>
      <c r="F359" s="226"/>
      <c r="G359" s="224"/>
      <c r="H359" s="225"/>
      <c r="I359" s="226"/>
      <c r="J359" s="224">
        <v>0</v>
      </c>
      <c r="K359" s="225">
        <v>7</v>
      </c>
      <c r="L359" s="226">
        <v>0</v>
      </c>
      <c r="M359" s="224"/>
      <c r="N359" s="225"/>
      <c r="O359" s="226"/>
      <c r="P359" s="227">
        <f t="shared" ref="P359:R362" si="94">D359+G359+J359+M359</f>
        <v>0</v>
      </c>
      <c r="Q359" s="228">
        <f t="shared" si="94"/>
        <v>7</v>
      </c>
      <c r="R359" s="229">
        <f t="shared" si="94"/>
        <v>0</v>
      </c>
      <c r="S359" s="230">
        <v>3.2</v>
      </c>
    </row>
    <row r="360" spans="1:19" ht="11.25" hidden="1" customHeight="1" x14ac:dyDescent="0.2">
      <c r="A360" s="275"/>
      <c r="B360" s="276" t="s">
        <v>335</v>
      </c>
      <c r="C360" s="277" t="s">
        <v>10</v>
      </c>
      <c r="D360" s="224"/>
      <c r="E360" s="225"/>
      <c r="F360" s="226"/>
      <c r="G360" s="224"/>
      <c r="H360" s="225"/>
      <c r="I360" s="226"/>
      <c r="J360" s="224">
        <v>0</v>
      </c>
      <c r="K360" s="225">
        <v>20</v>
      </c>
      <c r="L360" s="226">
        <v>0</v>
      </c>
      <c r="M360" s="224"/>
      <c r="N360" s="225"/>
      <c r="O360" s="226"/>
      <c r="P360" s="227">
        <f t="shared" si="94"/>
        <v>0</v>
      </c>
      <c r="Q360" s="228">
        <f t="shared" si="94"/>
        <v>20</v>
      </c>
      <c r="R360" s="229">
        <f t="shared" si="94"/>
        <v>0</v>
      </c>
      <c r="S360" s="230">
        <v>3.26</v>
      </c>
    </row>
    <row r="361" spans="1:19" ht="11.25" hidden="1" customHeight="1" x14ac:dyDescent="0.2">
      <c r="A361" s="275"/>
      <c r="B361" s="276" t="s">
        <v>336</v>
      </c>
      <c r="C361" s="277" t="s">
        <v>10</v>
      </c>
      <c r="D361" s="224"/>
      <c r="E361" s="225"/>
      <c r="F361" s="226"/>
      <c r="G361" s="224"/>
      <c r="H361" s="225"/>
      <c r="I361" s="226"/>
      <c r="J361" s="224"/>
      <c r="K361" s="225"/>
      <c r="L361" s="226"/>
      <c r="M361" s="224"/>
      <c r="N361" s="225"/>
      <c r="O361" s="226"/>
      <c r="P361" s="227">
        <f t="shared" si="94"/>
        <v>0</v>
      </c>
      <c r="Q361" s="228">
        <f t="shared" si="94"/>
        <v>0</v>
      </c>
      <c r="R361" s="229">
        <f t="shared" si="94"/>
        <v>0</v>
      </c>
      <c r="S361" s="230"/>
    </row>
    <row r="362" spans="1:19" ht="11.25" hidden="1" customHeight="1" x14ac:dyDescent="0.2">
      <c r="A362" s="275"/>
      <c r="B362" s="276" t="s">
        <v>337</v>
      </c>
      <c r="C362" s="277" t="s">
        <v>10</v>
      </c>
      <c r="D362" s="224"/>
      <c r="E362" s="225"/>
      <c r="F362" s="226"/>
      <c r="G362" s="224"/>
      <c r="H362" s="225"/>
      <c r="I362" s="226"/>
      <c r="J362" s="224">
        <v>0</v>
      </c>
      <c r="K362" s="225">
        <v>1</v>
      </c>
      <c r="L362" s="226">
        <v>0</v>
      </c>
      <c r="M362" s="224"/>
      <c r="N362" s="225"/>
      <c r="O362" s="226"/>
      <c r="P362" s="227">
        <f t="shared" si="94"/>
        <v>0</v>
      </c>
      <c r="Q362" s="228">
        <f t="shared" si="94"/>
        <v>1</v>
      </c>
      <c r="R362" s="229">
        <f t="shared" si="94"/>
        <v>0</v>
      </c>
      <c r="S362" s="230">
        <v>3.13</v>
      </c>
    </row>
    <row r="363" spans="1:19" s="184" customFormat="1" ht="11.25" hidden="1" customHeight="1" x14ac:dyDescent="0.2">
      <c r="A363" s="278"/>
      <c r="B363" s="279" t="s">
        <v>261</v>
      </c>
      <c r="C363" s="280"/>
      <c r="D363" s="281">
        <f t="shared" ref="D363:R363" si="95">SUM(D364:D365)</f>
        <v>0</v>
      </c>
      <c r="E363" s="282">
        <f t="shared" si="95"/>
        <v>0</v>
      </c>
      <c r="F363" s="283">
        <f t="shared" si="95"/>
        <v>0</v>
      </c>
      <c r="G363" s="281">
        <f t="shared" si="95"/>
        <v>0</v>
      </c>
      <c r="H363" s="282">
        <f t="shared" si="95"/>
        <v>0</v>
      </c>
      <c r="I363" s="283">
        <f t="shared" si="95"/>
        <v>0</v>
      </c>
      <c r="J363" s="281">
        <f t="shared" si="95"/>
        <v>2</v>
      </c>
      <c r="K363" s="282">
        <f t="shared" si="95"/>
        <v>8</v>
      </c>
      <c r="L363" s="283">
        <f t="shared" si="95"/>
        <v>0</v>
      </c>
      <c r="M363" s="281">
        <f t="shared" si="95"/>
        <v>0</v>
      </c>
      <c r="N363" s="282">
        <f t="shared" si="95"/>
        <v>0</v>
      </c>
      <c r="O363" s="283">
        <f t="shared" si="95"/>
        <v>0</v>
      </c>
      <c r="P363" s="281">
        <f t="shared" si="95"/>
        <v>2</v>
      </c>
      <c r="Q363" s="282">
        <f t="shared" si="95"/>
        <v>8</v>
      </c>
      <c r="R363" s="283">
        <f t="shared" si="95"/>
        <v>0</v>
      </c>
      <c r="S363" s="284">
        <f>SUM(S364:S365)/1</f>
        <v>3.06</v>
      </c>
    </row>
    <row r="364" spans="1:19" ht="11.25" hidden="1" customHeight="1" x14ac:dyDescent="0.2">
      <c r="A364" s="275"/>
      <c r="B364" s="276" t="s">
        <v>168</v>
      </c>
      <c r="C364" s="277" t="s">
        <v>10</v>
      </c>
      <c r="D364" s="224"/>
      <c r="E364" s="225"/>
      <c r="F364" s="226"/>
      <c r="G364" s="224"/>
      <c r="H364" s="225"/>
      <c r="I364" s="226"/>
      <c r="J364" s="224"/>
      <c r="K364" s="225"/>
      <c r="L364" s="226"/>
      <c r="M364" s="224"/>
      <c r="N364" s="225"/>
      <c r="O364" s="226"/>
      <c r="P364" s="227">
        <f t="shared" ref="P364:R365" si="96">D364+G364+J364+M364</f>
        <v>0</v>
      </c>
      <c r="Q364" s="228">
        <f t="shared" si="96"/>
        <v>0</v>
      </c>
      <c r="R364" s="229">
        <f t="shared" si="96"/>
        <v>0</v>
      </c>
      <c r="S364" s="230"/>
    </row>
    <row r="365" spans="1:19" ht="11.25" hidden="1" customHeight="1" x14ac:dyDescent="0.2">
      <c r="A365" s="275"/>
      <c r="B365" s="276" t="s">
        <v>338</v>
      </c>
      <c r="C365" s="277" t="s">
        <v>10</v>
      </c>
      <c r="D365" s="224"/>
      <c r="E365" s="225"/>
      <c r="F365" s="226"/>
      <c r="G365" s="224"/>
      <c r="H365" s="225"/>
      <c r="I365" s="226"/>
      <c r="J365" s="224">
        <v>2</v>
      </c>
      <c r="K365" s="225">
        <v>8</v>
      </c>
      <c r="L365" s="226">
        <v>0</v>
      </c>
      <c r="M365" s="224"/>
      <c r="N365" s="225"/>
      <c r="O365" s="226"/>
      <c r="P365" s="227">
        <f t="shared" si="96"/>
        <v>2</v>
      </c>
      <c r="Q365" s="228">
        <f t="shared" si="96"/>
        <v>8</v>
      </c>
      <c r="R365" s="229">
        <f t="shared" si="96"/>
        <v>0</v>
      </c>
      <c r="S365" s="230">
        <v>3.06</v>
      </c>
    </row>
    <row r="366" spans="1:19" s="251" customFormat="1" ht="11.25" hidden="1" customHeight="1" x14ac:dyDescent="0.2">
      <c r="A366" s="203" t="s">
        <v>170</v>
      </c>
      <c r="B366" s="204" t="s">
        <v>171</v>
      </c>
      <c r="C366" s="205"/>
      <c r="D366" s="206">
        <f t="shared" ref="D366:R366" si="97">D367+D375</f>
        <v>0</v>
      </c>
      <c r="E366" s="207">
        <f t="shared" si="97"/>
        <v>0</v>
      </c>
      <c r="F366" s="208">
        <f t="shared" si="97"/>
        <v>0</v>
      </c>
      <c r="G366" s="206">
        <f t="shared" si="97"/>
        <v>0</v>
      </c>
      <c r="H366" s="207">
        <f t="shared" si="97"/>
        <v>0</v>
      </c>
      <c r="I366" s="208">
        <f t="shared" si="97"/>
        <v>0</v>
      </c>
      <c r="J366" s="206">
        <f t="shared" si="97"/>
        <v>0</v>
      </c>
      <c r="K366" s="207">
        <f t="shared" si="97"/>
        <v>43</v>
      </c>
      <c r="L366" s="208">
        <f t="shared" si="97"/>
        <v>38</v>
      </c>
      <c r="M366" s="206">
        <f t="shared" si="97"/>
        <v>0</v>
      </c>
      <c r="N366" s="207">
        <f t="shared" si="97"/>
        <v>4</v>
      </c>
      <c r="O366" s="208">
        <f t="shared" si="97"/>
        <v>8</v>
      </c>
      <c r="P366" s="206">
        <f t="shared" si="97"/>
        <v>0</v>
      </c>
      <c r="Q366" s="207">
        <f t="shared" si="97"/>
        <v>47</v>
      </c>
      <c r="R366" s="208">
        <f t="shared" si="97"/>
        <v>46</v>
      </c>
      <c r="S366" s="267">
        <f>(S367+S375)/1</f>
        <v>3.4449999999999998</v>
      </c>
    </row>
    <row r="367" spans="1:19" s="315" customFormat="1" ht="11.25" hidden="1" customHeight="1" x14ac:dyDescent="0.2">
      <c r="A367" s="268"/>
      <c r="B367" s="269" t="s">
        <v>250</v>
      </c>
      <c r="C367" s="304"/>
      <c r="D367" s="322">
        <f>SUM(D368:D374)</f>
        <v>0</v>
      </c>
      <c r="E367" s="323">
        <f t="shared" ref="E367:R367" si="98">SUM(E368:E374)</f>
        <v>0</v>
      </c>
      <c r="F367" s="324">
        <f t="shared" si="98"/>
        <v>0</v>
      </c>
      <c r="G367" s="322">
        <f t="shared" si="98"/>
        <v>0</v>
      </c>
      <c r="H367" s="323">
        <f t="shared" si="98"/>
        <v>0</v>
      </c>
      <c r="I367" s="324">
        <f t="shared" si="98"/>
        <v>0</v>
      </c>
      <c r="J367" s="322">
        <f t="shared" si="98"/>
        <v>0</v>
      </c>
      <c r="K367" s="323">
        <f t="shared" si="98"/>
        <v>43</v>
      </c>
      <c r="L367" s="324">
        <f t="shared" si="98"/>
        <v>38</v>
      </c>
      <c r="M367" s="322">
        <f t="shared" si="98"/>
        <v>0</v>
      </c>
      <c r="N367" s="323">
        <f t="shared" si="98"/>
        <v>4</v>
      </c>
      <c r="O367" s="324">
        <f t="shared" si="98"/>
        <v>8</v>
      </c>
      <c r="P367" s="322">
        <f t="shared" si="98"/>
        <v>0</v>
      </c>
      <c r="Q367" s="323">
        <f t="shared" si="98"/>
        <v>47</v>
      </c>
      <c r="R367" s="324">
        <f t="shared" si="98"/>
        <v>46</v>
      </c>
      <c r="S367" s="337">
        <f>SUM(S368:S374)/6</f>
        <v>3.4449999999999998</v>
      </c>
    </row>
    <row r="368" spans="1:19" ht="11.25" hidden="1" customHeight="1" x14ac:dyDescent="0.2">
      <c r="A368" s="275"/>
      <c r="B368" s="276" t="s">
        <v>339</v>
      </c>
      <c r="C368" s="277" t="s">
        <v>10</v>
      </c>
      <c r="D368" s="224"/>
      <c r="E368" s="225"/>
      <c r="F368" s="226"/>
      <c r="G368" s="224"/>
      <c r="H368" s="225"/>
      <c r="I368" s="226"/>
      <c r="J368" s="224">
        <v>0</v>
      </c>
      <c r="K368" s="225">
        <v>14</v>
      </c>
      <c r="L368" s="226">
        <v>13</v>
      </c>
      <c r="M368" s="224"/>
      <c r="N368" s="225"/>
      <c r="O368" s="226"/>
      <c r="P368" s="227">
        <f t="shared" ref="P368:R374" si="99">D368+G368+J368+M368</f>
        <v>0</v>
      </c>
      <c r="Q368" s="228">
        <f t="shared" si="99"/>
        <v>14</v>
      </c>
      <c r="R368" s="229">
        <f t="shared" si="99"/>
        <v>13</v>
      </c>
      <c r="S368" s="230">
        <v>3.46</v>
      </c>
    </row>
    <row r="369" spans="1:19" ht="11.25" hidden="1" customHeight="1" x14ac:dyDescent="0.2">
      <c r="A369" s="275"/>
      <c r="B369" s="276" t="s">
        <v>340</v>
      </c>
      <c r="C369" s="277" t="s">
        <v>10</v>
      </c>
      <c r="D369" s="224"/>
      <c r="E369" s="225"/>
      <c r="F369" s="226"/>
      <c r="G369" s="224"/>
      <c r="H369" s="225"/>
      <c r="I369" s="226"/>
      <c r="J369" s="224">
        <v>0</v>
      </c>
      <c r="K369" s="225">
        <v>6</v>
      </c>
      <c r="L369" s="226">
        <v>6</v>
      </c>
      <c r="M369" s="224"/>
      <c r="N369" s="225"/>
      <c r="O369" s="226"/>
      <c r="P369" s="227">
        <f t="shared" si="99"/>
        <v>0</v>
      </c>
      <c r="Q369" s="228">
        <f t="shared" si="99"/>
        <v>6</v>
      </c>
      <c r="R369" s="229">
        <f t="shared" si="99"/>
        <v>6</v>
      </c>
      <c r="S369" s="230">
        <v>3.48</v>
      </c>
    </row>
    <row r="370" spans="1:19" ht="11.25" hidden="1" customHeight="1" x14ac:dyDescent="0.2">
      <c r="A370" s="275"/>
      <c r="B370" s="276" t="s">
        <v>341</v>
      </c>
      <c r="C370" s="277" t="s">
        <v>10</v>
      </c>
      <c r="D370" s="224"/>
      <c r="E370" s="225"/>
      <c r="F370" s="226"/>
      <c r="G370" s="224"/>
      <c r="H370" s="225"/>
      <c r="I370" s="226"/>
      <c r="J370" s="224">
        <v>0</v>
      </c>
      <c r="K370" s="225">
        <v>6</v>
      </c>
      <c r="L370" s="226">
        <v>8</v>
      </c>
      <c r="M370" s="224"/>
      <c r="N370" s="225"/>
      <c r="O370" s="226"/>
      <c r="P370" s="227">
        <f t="shared" si="99"/>
        <v>0</v>
      </c>
      <c r="Q370" s="228">
        <f t="shared" si="99"/>
        <v>6</v>
      </c>
      <c r="R370" s="229">
        <f t="shared" si="99"/>
        <v>8</v>
      </c>
      <c r="S370" s="230">
        <v>3.49</v>
      </c>
    </row>
    <row r="371" spans="1:19" ht="11.25" hidden="1" customHeight="1" x14ac:dyDescent="0.2">
      <c r="A371" s="275"/>
      <c r="B371" s="276" t="s">
        <v>342</v>
      </c>
      <c r="C371" s="277" t="s">
        <v>10</v>
      </c>
      <c r="D371" s="224"/>
      <c r="E371" s="225"/>
      <c r="F371" s="226"/>
      <c r="G371" s="224"/>
      <c r="H371" s="225"/>
      <c r="I371" s="226"/>
      <c r="J371" s="224">
        <v>0</v>
      </c>
      <c r="K371" s="225">
        <v>15</v>
      </c>
      <c r="L371" s="226">
        <v>11</v>
      </c>
      <c r="M371" s="224"/>
      <c r="N371" s="225"/>
      <c r="O371" s="226"/>
      <c r="P371" s="227">
        <f t="shared" si="99"/>
        <v>0</v>
      </c>
      <c r="Q371" s="228">
        <f t="shared" si="99"/>
        <v>15</v>
      </c>
      <c r="R371" s="229">
        <f t="shared" si="99"/>
        <v>11</v>
      </c>
      <c r="S371" s="230">
        <v>3.43</v>
      </c>
    </row>
    <row r="372" spans="1:19" ht="11.25" hidden="1" customHeight="1" x14ac:dyDescent="0.2">
      <c r="A372" s="275"/>
      <c r="B372" s="276" t="s">
        <v>343</v>
      </c>
      <c r="C372" s="277" t="s">
        <v>10</v>
      </c>
      <c r="D372" s="224"/>
      <c r="E372" s="225"/>
      <c r="F372" s="226"/>
      <c r="G372" s="224"/>
      <c r="H372" s="225"/>
      <c r="I372" s="226"/>
      <c r="J372" s="224">
        <v>0</v>
      </c>
      <c r="K372" s="225">
        <v>2</v>
      </c>
      <c r="L372" s="226">
        <v>0</v>
      </c>
      <c r="M372" s="224"/>
      <c r="N372" s="225"/>
      <c r="O372" s="226"/>
      <c r="P372" s="227">
        <f t="shared" si="99"/>
        <v>0</v>
      </c>
      <c r="Q372" s="228">
        <f t="shared" si="99"/>
        <v>2</v>
      </c>
      <c r="R372" s="229">
        <f t="shared" si="99"/>
        <v>0</v>
      </c>
      <c r="S372" s="230">
        <v>3.27</v>
      </c>
    </row>
    <row r="373" spans="1:19" ht="11.25" hidden="1" customHeight="1" x14ac:dyDescent="0.2">
      <c r="A373" s="275"/>
      <c r="B373" s="276" t="s">
        <v>344</v>
      </c>
      <c r="C373" s="277" t="s">
        <v>10</v>
      </c>
      <c r="D373" s="224"/>
      <c r="E373" s="225"/>
      <c r="F373" s="226"/>
      <c r="G373" s="224"/>
      <c r="H373" s="225"/>
      <c r="I373" s="226"/>
      <c r="J373" s="224"/>
      <c r="K373" s="225"/>
      <c r="L373" s="226"/>
      <c r="M373" s="224"/>
      <c r="N373" s="225"/>
      <c r="O373" s="226"/>
      <c r="P373" s="227">
        <f t="shared" si="99"/>
        <v>0</v>
      </c>
      <c r="Q373" s="228">
        <f t="shared" si="99"/>
        <v>0</v>
      </c>
      <c r="R373" s="229">
        <f t="shared" si="99"/>
        <v>0</v>
      </c>
      <c r="S373" s="230"/>
    </row>
    <row r="374" spans="1:19" ht="11.25" hidden="1" customHeight="1" x14ac:dyDescent="0.2">
      <c r="A374" s="275"/>
      <c r="B374" s="276" t="s">
        <v>345</v>
      </c>
      <c r="C374" s="277" t="s">
        <v>11</v>
      </c>
      <c r="D374" s="224"/>
      <c r="E374" s="225"/>
      <c r="F374" s="226"/>
      <c r="G374" s="224"/>
      <c r="H374" s="225"/>
      <c r="I374" s="226"/>
      <c r="J374" s="224"/>
      <c r="K374" s="225"/>
      <c r="L374" s="226"/>
      <c r="M374" s="224">
        <v>0</v>
      </c>
      <c r="N374" s="225">
        <v>4</v>
      </c>
      <c r="O374" s="226">
        <v>8</v>
      </c>
      <c r="P374" s="227">
        <f t="shared" si="99"/>
        <v>0</v>
      </c>
      <c r="Q374" s="228">
        <f t="shared" si="99"/>
        <v>4</v>
      </c>
      <c r="R374" s="229">
        <f t="shared" si="99"/>
        <v>8</v>
      </c>
      <c r="S374" s="230">
        <v>3.54</v>
      </c>
    </row>
    <row r="375" spans="1:19" s="184" customFormat="1" ht="11.25" hidden="1" customHeight="1" x14ac:dyDescent="0.2">
      <c r="A375" s="278"/>
      <c r="B375" s="279" t="s">
        <v>261</v>
      </c>
      <c r="C375" s="280"/>
      <c r="D375" s="281">
        <f t="shared" ref="D375:R375" si="100">SUM(D376:D377)</f>
        <v>0</v>
      </c>
      <c r="E375" s="282">
        <f t="shared" si="100"/>
        <v>0</v>
      </c>
      <c r="F375" s="283">
        <f t="shared" si="100"/>
        <v>0</v>
      </c>
      <c r="G375" s="281">
        <f t="shared" si="100"/>
        <v>0</v>
      </c>
      <c r="H375" s="282">
        <f t="shared" si="100"/>
        <v>0</v>
      </c>
      <c r="I375" s="283">
        <f t="shared" si="100"/>
        <v>0</v>
      </c>
      <c r="J375" s="281">
        <f t="shared" si="100"/>
        <v>0</v>
      </c>
      <c r="K375" s="282">
        <f t="shared" si="100"/>
        <v>0</v>
      </c>
      <c r="L375" s="283">
        <f t="shared" si="100"/>
        <v>0</v>
      </c>
      <c r="M375" s="281">
        <f t="shared" si="100"/>
        <v>0</v>
      </c>
      <c r="N375" s="282">
        <f t="shared" si="100"/>
        <v>0</v>
      </c>
      <c r="O375" s="283">
        <f t="shared" si="100"/>
        <v>0</v>
      </c>
      <c r="P375" s="281">
        <f t="shared" si="100"/>
        <v>0</v>
      </c>
      <c r="Q375" s="282">
        <f t="shared" si="100"/>
        <v>0</v>
      </c>
      <c r="R375" s="283">
        <f t="shared" si="100"/>
        <v>0</v>
      </c>
      <c r="S375" s="284">
        <f>SUM(S376:S377)/1</f>
        <v>0</v>
      </c>
    </row>
    <row r="376" spans="1:19" ht="11.25" hidden="1" customHeight="1" x14ac:dyDescent="0.2">
      <c r="A376" s="275"/>
      <c r="B376" s="276" t="s">
        <v>346</v>
      </c>
      <c r="C376" s="277" t="s">
        <v>10</v>
      </c>
      <c r="D376" s="224"/>
      <c r="E376" s="225"/>
      <c r="F376" s="226"/>
      <c r="G376" s="224"/>
      <c r="H376" s="225"/>
      <c r="I376" s="226"/>
      <c r="J376" s="224"/>
      <c r="K376" s="225"/>
      <c r="L376" s="226"/>
      <c r="M376" s="224"/>
      <c r="N376" s="225"/>
      <c r="O376" s="226"/>
      <c r="P376" s="227">
        <f t="shared" ref="P376:R377" si="101">D376+G376+J376+M376</f>
        <v>0</v>
      </c>
      <c r="Q376" s="228">
        <f t="shared" si="101"/>
        <v>0</v>
      </c>
      <c r="R376" s="229">
        <f t="shared" si="101"/>
        <v>0</v>
      </c>
      <c r="S376" s="230"/>
    </row>
    <row r="377" spans="1:19" ht="11.25" hidden="1" customHeight="1" x14ac:dyDescent="0.2">
      <c r="A377" s="275"/>
      <c r="B377" s="276" t="s">
        <v>347</v>
      </c>
      <c r="C377" s="277" t="s">
        <v>10</v>
      </c>
      <c r="D377" s="224"/>
      <c r="E377" s="225"/>
      <c r="F377" s="226"/>
      <c r="G377" s="224"/>
      <c r="H377" s="225"/>
      <c r="I377" s="226"/>
      <c r="J377" s="224"/>
      <c r="K377" s="225"/>
      <c r="L377" s="226"/>
      <c r="M377" s="224"/>
      <c r="N377" s="225"/>
      <c r="O377" s="226"/>
      <c r="P377" s="227">
        <f t="shared" si="101"/>
        <v>0</v>
      </c>
      <c r="Q377" s="228">
        <f t="shared" si="101"/>
        <v>0</v>
      </c>
      <c r="R377" s="229">
        <f t="shared" si="101"/>
        <v>0</v>
      </c>
      <c r="S377" s="230"/>
    </row>
    <row r="378" spans="1:19" ht="12.95" hidden="1" customHeight="1" x14ac:dyDescent="0.2">
      <c r="A378" s="631" t="s">
        <v>177</v>
      </c>
      <c r="B378" s="632"/>
      <c r="C378" s="633"/>
      <c r="D378" s="322">
        <f>D201+D246+D265+D294+D304+D324+D341+D356+D358+D367</f>
        <v>0</v>
      </c>
      <c r="E378" s="323">
        <f t="shared" ref="E378:R378" si="102">E201+E246+E265+E294+E304+E324+E341+E356+E358+E367</f>
        <v>0</v>
      </c>
      <c r="F378" s="324">
        <f t="shared" si="102"/>
        <v>47</v>
      </c>
      <c r="G378" s="322">
        <f t="shared" si="102"/>
        <v>0</v>
      </c>
      <c r="H378" s="323">
        <f t="shared" si="102"/>
        <v>31</v>
      </c>
      <c r="I378" s="324">
        <f t="shared" si="102"/>
        <v>397</v>
      </c>
      <c r="J378" s="322">
        <f t="shared" si="102"/>
        <v>0</v>
      </c>
      <c r="K378" s="323">
        <f t="shared" si="102"/>
        <v>505</v>
      </c>
      <c r="L378" s="324">
        <f t="shared" si="102"/>
        <v>259</v>
      </c>
      <c r="M378" s="322">
        <f t="shared" si="102"/>
        <v>0</v>
      </c>
      <c r="N378" s="323">
        <f t="shared" si="102"/>
        <v>34</v>
      </c>
      <c r="O378" s="324">
        <f t="shared" si="102"/>
        <v>45</v>
      </c>
      <c r="P378" s="322">
        <f t="shared" si="102"/>
        <v>0</v>
      </c>
      <c r="Q378" s="323">
        <f t="shared" si="102"/>
        <v>570</v>
      </c>
      <c r="R378" s="324">
        <f t="shared" si="102"/>
        <v>748</v>
      </c>
      <c r="S378" s="325">
        <f>SUM(S201,S246,S265,S294,S304,S324,S341,S356,S358,S367)/10</f>
        <v>3.4036358465608467</v>
      </c>
    </row>
    <row r="379" spans="1:19" ht="12.95" hidden="1" customHeight="1" x14ac:dyDescent="0.2">
      <c r="A379" s="634" t="s">
        <v>178</v>
      </c>
      <c r="B379" s="635"/>
      <c r="C379" s="636"/>
      <c r="D379" s="326">
        <f>D257+D281+D299+D313+D332+D350+D363+D375</f>
        <v>0</v>
      </c>
      <c r="E379" s="327">
        <f t="shared" ref="E379:R379" si="103">E257+E281+E299+E313+E332+E350+E363+E375</f>
        <v>0</v>
      </c>
      <c r="F379" s="328">
        <f t="shared" si="103"/>
        <v>0</v>
      </c>
      <c r="G379" s="326">
        <f t="shared" si="103"/>
        <v>0</v>
      </c>
      <c r="H379" s="327">
        <f t="shared" si="103"/>
        <v>0</v>
      </c>
      <c r="I379" s="328">
        <f t="shared" si="103"/>
        <v>0</v>
      </c>
      <c r="J379" s="326">
        <f t="shared" si="103"/>
        <v>3</v>
      </c>
      <c r="K379" s="327">
        <f t="shared" si="103"/>
        <v>621</v>
      </c>
      <c r="L379" s="328">
        <f t="shared" si="103"/>
        <v>38</v>
      </c>
      <c r="M379" s="326">
        <f t="shared" si="103"/>
        <v>0</v>
      </c>
      <c r="N379" s="327">
        <f t="shared" si="103"/>
        <v>0</v>
      </c>
      <c r="O379" s="328">
        <f t="shared" si="103"/>
        <v>0</v>
      </c>
      <c r="P379" s="326">
        <f t="shared" si="103"/>
        <v>3</v>
      </c>
      <c r="Q379" s="327">
        <f t="shared" si="103"/>
        <v>621</v>
      </c>
      <c r="R379" s="328">
        <f t="shared" si="103"/>
        <v>38</v>
      </c>
      <c r="S379" s="329">
        <f>SUM(S257,S281,S299,S313,S332,S350,S363,S375)/7</f>
        <v>3.347285714285714</v>
      </c>
    </row>
    <row r="380" spans="1:19" s="251" customFormat="1" ht="12.95" hidden="1" customHeight="1" x14ac:dyDescent="0.2">
      <c r="A380" s="637" t="s">
        <v>179</v>
      </c>
      <c r="B380" s="638"/>
      <c r="C380" s="639"/>
      <c r="D380" s="330">
        <f t="shared" ref="D380:R380" si="104">D378+D379</f>
        <v>0</v>
      </c>
      <c r="E380" s="331">
        <f t="shared" si="104"/>
        <v>0</v>
      </c>
      <c r="F380" s="332">
        <f t="shared" si="104"/>
        <v>47</v>
      </c>
      <c r="G380" s="330">
        <f t="shared" si="104"/>
        <v>0</v>
      </c>
      <c r="H380" s="331">
        <f t="shared" si="104"/>
        <v>31</v>
      </c>
      <c r="I380" s="332">
        <f t="shared" si="104"/>
        <v>397</v>
      </c>
      <c r="J380" s="330">
        <f t="shared" si="104"/>
        <v>3</v>
      </c>
      <c r="K380" s="331">
        <f t="shared" si="104"/>
        <v>1126</v>
      </c>
      <c r="L380" s="332">
        <f t="shared" si="104"/>
        <v>297</v>
      </c>
      <c r="M380" s="330">
        <f t="shared" si="104"/>
        <v>0</v>
      </c>
      <c r="N380" s="331">
        <f t="shared" si="104"/>
        <v>34</v>
      </c>
      <c r="O380" s="332">
        <f t="shared" si="104"/>
        <v>45</v>
      </c>
      <c r="P380" s="330">
        <f t="shared" si="104"/>
        <v>3</v>
      </c>
      <c r="Q380" s="331">
        <f t="shared" si="104"/>
        <v>1191</v>
      </c>
      <c r="R380" s="332">
        <f t="shared" si="104"/>
        <v>786</v>
      </c>
      <c r="S380" s="640">
        <f>(S378+S379)/2</f>
        <v>3.3754607804232801</v>
      </c>
    </row>
    <row r="381" spans="1:19" s="251" customFormat="1" ht="12.95" hidden="1" customHeight="1" x14ac:dyDescent="0.2">
      <c r="A381" s="637" t="s">
        <v>180</v>
      </c>
      <c r="B381" s="638"/>
      <c r="C381" s="639"/>
      <c r="D381" s="333">
        <f>(D378/(D378+E378+F378)*100)</f>
        <v>0</v>
      </c>
      <c r="E381" s="334">
        <f>(E378/(D378+E378+F378)*100)</f>
        <v>0</v>
      </c>
      <c r="F381" s="335">
        <f>(F378/(D378+E378+F378)*100)</f>
        <v>100</v>
      </c>
      <c r="G381" s="333">
        <f>(G378/(G378+H378+I378)*100)</f>
        <v>0</v>
      </c>
      <c r="H381" s="334">
        <f>(H378/(G378+H378+I378)*100)</f>
        <v>7.2429906542056068</v>
      </c>
      <c r="I381" s="335">
        <f>(I378/(G378+H378+I378)*100)</f>
        <v>92.757009345794401</v>
      </c>
      <c r="J381" s="333">
        <f>(J378/(J378+K378+L378)*100)</f>
        <v>0</v>
      </c>
      <c r="K381" s="334">
        <f>(K378/(J378+K378+L378)*100)</f>
        <v>66.099476439790578</v>
      </c>
      <c r="L381" s="335">
        <f>(L378/(J378+K378+L378)*100)</f>
        <v>33.900523560209422</v>
      </c>
      <c r="M381" s="333">
        <f>(M378/(M378+N378+O378)*100)</f>
        <v>0</v>
      </c>
      <c r="N381" s="334">
        <f>(N378/(M378+N378+O378)*100)</f>
        <v>43.037974683544306</v>
      </c>
      <c r="O381" s="335">
        <f>(O378/(M378+N378+O378)*100)</f>
        <v>56.962025316455701</v>
      </c>
      <c r="P381" s="333">
        <f>(P378/(P378+Q378+R378)*100)</f>
        <v>0</v>
      </c>
      <c r="Q381" s="334">
        <f>(Q378/(P378+Q378+R378)*100)</f>
        <v>43.247344461305012</v>
      </c>
      <c r="R381" s="335">
        <f>(R378/(P378+Q378+R378)*100)</f>
        <v>56.752655538694995</v>
      </c>
      <c r="S381" s="641"/>
    </row>
    <row r="382" spans="1:19" s="251" customFormat="1" ht="12.95" hidden="1" customHeight="1" x14ac:dyDescent="0.2">
      <c r="A382" s="642" t="s">
        <v>181</v>
      </c>
      <c r="B382" s="643"/>
      <c r="C382" s="644"/>
      <c r="D382" s="645">
        <f>SUM(S234:S240)/6</f>
        <v>3.8033333333333332</v>
      </c>
      <c r="E382" s="646"/>
      <c r="F382" s="647"/>
      <c r="G382" s="645">
        <f>SUM(S202,S206,S214,S215,S219,S222:S226,S230:S233)/12</f>
        <v>3.6882638888888888</v>
      </c>
      <c r="H382" s="646"/>
      <c r="I382" s="647"/>
      <c r="J382" s="645">
        <f>SUM(S246,S266,S268,S270,S272,S274,S276,S279,S280,S294,S304,S325,S326,S327,S328,S330,S341,S356,S358,S367)/20</f>
        <v>3.2421797619047625</v>
      </c>
      <c r="K382" s="646"/>
      <c r="L382" s="647"/>
      <c r="M382" s="645">
        <f>SUM(S267,S269,S271,S273,S275,S277,S278,S329,S374)/8</f>
        <v>3.3975</v>
      </c>
      <c r="N382" s="646"/>
      <c r="O382" s="647"/>
      <c r="P382" s="619">
        <f>SUM(P380:R380)</f>
        <v>1980</v>
      </c>
      <c r="Q382" s="620"/>
      <c r="R382" s="620"/>
      <c r="S382" s="621"/>
    </row>
    <row r="383" spans="1:19" s="251" customFormat="1" ht="12.95" hidden="1" customHeight="1" x14ac:dyDescent="0.2">
      <c r="A383" s="625" t="s">
        <v>182</v>
      </c>
      <c r="B383" s="626"/>
      <c r="C383" s="627"/>
      <c r="D383" s="628">
        <v>0</v>
      </c>
      <c r="E383" s="629"/>
      <c r="F383" s="630"/>
      <c r="G383" s="628">
        <v>0</v>
      </c>
      <c r="H383" s="629"/>
      <c r="I383" s="630"/>
      <c r="J383" s="628">
        <f>SUM(S257,S281,S299,S313,S332,S350,S363,S375)/7</f>
        <v>3.347285714285714</v>
      </c>
      <c r="K383" s="629"/>
      <c r="L383" s="630"/>
      <c r="M383" s="628">
        <f>SUM(S321,S322)/1</f>
        <v>0</v>
      </c>
      <c r="N383" s="629"/>
      <c r="O383" s="630"/>
      <c r="P383" s="622"/>
      <c r="Q383" s="623"/>
      <c r="R383" s="623"/>
      <c r="S383" s="624"/>
    </row>
    <row r="384" spans="1:19" ht="12.75" customHeight="1" x14ac:dyDescent="0.2">
      <c r="K384" s="336"/>
      <c r="N384" s="336"/>
      <c r="Q384" s="189"/>
    </row>
    <row r="385" spans="1:19" s="184" customFormat="1" ht="12" customHeight="1" x14ac:dyDescent="0.2">
      <c r="A385" s="657" t="s">
        <v>353</v>
      </c>
      <c r="B385" s="657"/>
      <c r="C385" s="657"/>
      <c r="D385" s="657"/>
      <c r="E385" s="657"/>
      <c r="F385" s="657"/>
      <c r="G385" s="657"/>
      <c r="H385" s="657"/>
      <c r="I385" s="657"/>
      <c r="J385" s="657"/>
      <c r="K385" s="657"/>
      <c r="L385" s="657"/>
      <c r="M385" s="657"/>
      <c r="N385" s="657"/>
      <c r="O385" s="657"/>
      <c r="P385" s="657"/>
      <c r="Q385" s="657"/>
      <c r="R385" s="657"/>
      <c r="S385" s="657"/>
    </row>
    <row r="386" spans="1:19" s="184" customFormat="1" ht="12" customHeight="1" x14ac:dyDescent="0.2">
      <c r="A386" s="658" t="s">
        <v>204</v>
      </c>
      <c r="B386" s="658"/>
      <c r="C386" s="658"/>
      <c r="D386" s="658"/>
      <c r="E386" s="658"/>
      <c r="F386" s="658"/>
      <c r="G386" s="658"/>
      <c r="H386" s="658"/>
      <c r="I386" s="658"/>
      <c r="J386" s="658"/>
      <c r="K386" s="658"/>
      <c r="L386" s="658"/>
      <c r="M386" s="658"/>
      <c r="N386" s="658"/>
      <c r="O386" s="658"/>
      <c r="P386" s="658"/>
      <c r="Q386" s="658"/>
      <c r="R386" s="658"/>
      <c r="S386" s="658"/>
    </row>
    <row r="387" spans="1:19" s="184" customFormat="1" ht="12" customHeight="1" x14ac:dyDescent="0.2">
      <c r="A387" s="658" t="s">
        <v>205</v>
      </c>
      <c r="B387" s="658"/>
      <c r="C387" s="658"/>
      <c r="D387" s="658"/>
      <c r="E387" s="658"/>
      <c r="F387" s="658"/>
      <c r="G387" s="658"/>
      <c r="H387" s="658"/>
      <c r="I387" s="658"/>
      <c r="J387" s="658"/>
      <c r="K387" s="658"/>
      <c r="L387" s="658"/>
      <c r="M387" s="658"/>
      <c r="N387" s="658"/>
      <c r="O387" s="658"/>
      <c r="P387" s="658"/>
      <c r="Q387" s="658"/>
      <c r="R387" s="658"/>
      <c r="S387" s="658"/>
    </row>
    <row r="388" spans="1:19" s="184" customFormat="1" ht="12" customHeight="1" x14ac:dyDescent="0.2">
      <c r="A388" s="659" t="s">
        <v>354</v>
      </c>
      <c r="B388" s="659"/>
      <c r="C388" s="659"/>
      <c r="D388" s="659"/>
      <c r="E388" s="659"/>
      <c r="F388" s="659"/>
      <c r="G388" s="659"/>
      <c r="H388" s="659"/>
      <c r="I388" s="659"/>
      <c r="J388" s="659"/>
      <c r="K388" s="659"/>
      <c r="L388" s="659"/>
      <c r="M388" s="659"/>
      <c r="N388" s="659"/>
      <c r="O388" s="659"/>
      <c r="P388" s="659"/>
      <c r="Q388" s="659"/>
      <c r="R388" s="659"/>
      <c r="S388" s="659"/>
    </row>
    <row r="389" spans="1:19" ht="9.9499999999999993" customHeight="1" x14ac:dyDescent="0.2">
      <c r="A389" s="185"/>
      <c r="B389" s="186"/>
    </row>
    <row r="390" spans="1:19" ht="11.25" hidden="1" customHeight="1" x14ac:dyDescent="0.2">
      <c r="A390" s="191"/>
      <c r="B390" s="191"/>
      <c r="C390" s="192"/>
      <c r="D390" s="193" t="s">
        <v>5</v>
      </c>
      <c r="E390" s="194"/>
      <c r="F390" s="194"/>
      <c r="G390" s="194"/>
      <c r="H390" s="194"/>
      <c r="I390" s="194"/>
      <c r="J390" s="194"/>
      <c r="K390" s="194"/>
      <c r="L390" s="194"/>
      <c r="M390" s="194"/>
      <c r="N390" s="194"/>
      <c r="O390" s="194"/>
      <c r="P390" s="648" t="s">
        <v>6</v>
      </c>
      <c r="Q390" s="649"/>
      <c r="R390" s="650"/>
      <c r="S390" s="654" t="s">
        <v>207</v>
      </c>
    </row>
    <row r="391" spans="1:19" ht="11.25" hidden="1" customHeight="1" x14ac:dyDescent="0.2">
      <c r="A391" s="195" t="s">
        <v>2</v>
      </c>
      <c r="B391" s="195" t="s">
        <v>3</v>
      </c>
      <c r="C391" s="195" t="s">
        <v>4</v>
      </c>
      <c r="D391" s="193" t="s">
        <v>8</v>
      </c>
      <c r="E391" s="194"/>
      <c r="F391" s="196"/>
      <c r="G391" s="193" t="s">
        <v>9</v>
      </c>
      <c r="H391" s="194"/>
      <c r="I391" s="196"/>
      <c r="J391" s="193" t="s">
        <v>10</v>
      </c>
      <c r="K391" s="194"/>
      <c r="L391" s="196"/>
      <c r="M391" s="193" t="s">
        <v>11</v>
      </c>
      <c r="N391" s="194"/>
      <c r="O391" s="196"/>
      <c r="P391" s="651"/>
      <c r="Q391" s="652"/>
      <c r="R391" s="653"/>
      <c r="S391" s="655"/>
    </row>
    <row r="392" spans="1:19" ht="11.25" hidden="1" customHeight="1" x14ac:dyDescent="0.2">
      <c r="A392" s="197"/>
      <c r="B392" s="198"/>
      <c r="C392" s="199"/>
      <c r="D392" s="200" t="s">
        <v>208</v>
      </c>
      <c r="E392" s="201" t="s">
        <v>209</v>
      </c>
      <c r="F392" s="202" t="s">
        <v>210</v>
      </c>
      <c r="G392" s="200" t="s">
        <v>208</v>
      </c>
      <c r="H392" s="201" t="s">
        <v>209</v>
      </c>
      <c r="I392" s="202" t="s">
        <v>210</v>
      </c>
      <c r="J392" s="200" t="s">
        <v>208</v>
      </c>
      <c r="K392" s="201" t="s">
        <v>209</v>
      </c>
      <c r="L392" s="202" t="s">
        <v>210</v>
      </c>
      <c r="M392" s="200" t="s">
        <v>208</v>
      </c>
      <c r="N392" s="201" t="s">
        <v>209</v>
      </c>
      <c r="O392" s="202" t="s">
        <v>210</v>
      </c>
      <c r="P392" s="200" t="s">
        <v>208</v>
      </c>
      <c r="Q392" s="201" t="s">
        <v>209</v>
      </c>
      <c r="R392" s="202" t="s">
        <v>210</v>
      </c>
      <c r="S392" s="656"/>
    </row>
    <row r="393" spans="1:19" ht="11.25" hidden="1" customHeight="1" x14ac:dyDescent="0.2">
      <c r="A393" s="203" t="s">
        <v>15</v>
      </c>
      <c r="B393" s="204" t="s">
        <v>16</v>
      </c>
      <c r="C393" s="205"/>
      <c r="D393" s="206">
        <f t="shared" ref="D393:R393" si="105">SUM(D394,D398,D406:D407,D411,D414:D418,D422:D432)</f>
        <v>0</v>
      </c>
      <c r="E393" s="207">
        <f t="shared" si="105"/>
        <v>0</v>
      </c>
      <c r="F393" s="208">
        <f t="shared" si="105"/>
        <v>26</v>
      </c>
      <c r="G393" s="206">
        <f t="shared" si="105"/>
        <v>0</v>
      </c>
      <c r="H393" s="207">
        <f t="shared" si="105"/>
        <v>22</v>
      </c>
      <c r="I393" s="208">
        <f t="shared" si="105"/>
        <v>352</v>
      </c>
      <c r="J393" s="206">
        <f t="shared" si="105"/>
        <v>0</v>
      </c>
      <c r="K393" s="207">
        <f t="shared" si="105"/>
        <v>0</v>
      </c>
      <c r="L393" s="208">
        <f t="shared" si="105"/>
        <v>0</v>
      </c>
      <c r="M393" s="206">
        <f t="shared" si="105"/>
        <v>0</v>
      </c>
      <c r="N393" s="207">
        <f t="shared" si="105"/>
        <v>0</v>
      </c>
      <c r="O393" s="208">
        <f t="shared" si="105"/>
        <v>0</v>
      </c>
      <c r="P393" s="206">
        <f t="shared" si="105"/>
        <v>0</v>
      </c>
      <c r="Q393" s="207">
        <f t="shared" si="105"/>
        <v>22</v>
      </c>
      <c r="R393" s="208">
        <f t="shared" si="105"/>
        <v>378</v>
      </c>
      <c r="S393" s="209">
        <f>SUM(S394,S398,S406:S407,S411,S414:S418,S422:S432)/19</f>
        <v>3.7426315789473685</v>
      </c>
    </row>
    <row r="394" spans="1:19" s="220" customFormat="1" ht="11.25" hidden="1" customHeight="1" x14ac:dyDescent="0.2">
      <c r="A394" s="210"/>
      <c r="B394" s="211" t="s">
        <v>211</v>
      </c>
      <c r="C394" s="212"/>
      <c r="D394" s="216">
        <f t="shared" ref="D394:R394" si="106">SUM(D395:D397)</f>
        <v>0</v>
      </c>
      <c r="E394" s="217">
        <f t="shared" si="106"/>
        <v>0</v>
      </c>
      <c r="F394" s="218">
        <f t="shared" si="106"/>
        <v>0</v>
      </c>
      <c r="G394" s="216">
        <f t="shared" si="106"/>
        <v>0</v>
      </c>
      <c r="H394" s="217">
        <f t="shared" si="106"/>
        <v>3</v>
      </c>
      <c r="I394" s="218">
        <f t="shared" si="106"/>
        <v>61</v>
      </c>
      <c r="J394" s="216">
        <f t="shared" si="106"/>
        <v>0</v>
      </c>
      <c r="K394" s="217">
        <f t="shared" si="106"/>
        <v>0</v>
      </c>
      <c r="L394" s="218">
        <f t="shared" si="106"/>
        <v>0</v>
      </c>
      <c r="M394" s="216">
        <f t="shared" si="106"/>
        <v>0</v>
      </c>
      <c r="N394" s="217">
        <f t="shared" si="106"/>
        <v>0</v>
      </c>
      <c r="O394" s="218">
        <f t="shared" si="106"/>
        <v>0</v>
      </c>
      <c r="P394" s="216">
        <f t="shared" si="106"/>
        <v>0</v>
      </c>
      <c r="Q394" s="217">
        <f t="shared" si="106"/>
        <v>3</v>
      </c>
      <c r="R394" s="218">
        <f t="shared" si="106"/>
        <v>61</v>
      </c>
      <c r="S394" s="219">
        <f>SUM(S395:S397)/2</f>
        <v>3.7050000000000001</v>
      </c>
    </row>
    <row r="395" spans="1:19" ht="11.25" hidden="1" customHeight="1" x14ac:dyDescent="0.2">
      <c r="A395" s="221"/>
      <c r="B395" s="222" t="s">
        <v>212</v>
      </c>
      <c r="C395" s="223" t="s">
        <v>9</v>
      </c>
      <c r="D395" s="224"/>
      <c r="E395" s="225"/>
      <c r="F395" s="226"/>
      <c r="G395" s="224">
        <v>0</v>
      </c>
      <c r="H395" s="225">
        <v>0</v>
      </c>
      <c r="I395" s="226">
        <v>37</v>
      </c>
      <c r="J395" s="224"/>
      <c r="K395" s="225"/>
      <c r="L395" s="226"/>
      <c r="M395" s="224"/>
      <c r="N395" s="225"/>
      <c r="O395" s="226"/>
      <c r="P395" s="227">
        <f t="shared" ref="P395:R397" si="107">D395+G395+J395+M395</f>
        <v>0</v>
      </c>
      <c r="Q395" s="228">
        <f t="shared" si="107"/>
        <v>0</v>
      </c>
      <c r="R395" s="229">
        <f t="shared" si="107"/>
        <v>37</v>
      </c>
      <c r="S395" s="230">
        <v>3.74</v>
      </c>
    </row>
    <row r="396" spans="1:19" ht="11.25" hidden="1" customHeight="1" x14ac:dyDescent="0.2">
      <c r="A396" s="221"/>
      <c r="B396" s="222" t="s">
        <v>213</v>
      </c>
      <c r="C396" s="223" t="s">
        <v>9</v>
      </c>
      <c r="D396" s="224"/>
      <c r="E396" s="225"/>
      <c r="F396" s="226"/>
      <c r="G396" s="224">
        <v>0</v>
      </c>
      <c r="H396" s="225">
        <v>3</v>
      </c>
      <c r="I396" s="226">
        <v>24</v>
      </c>
      <c r="J396" s="224"/>
      <c r="K396" s="225"/>
      <c r="L396" s="226"/>
      <c r="M396" s="224"/>
      <c r="N396" s="225"/>
      <c r="O396" s="226"/>
      <c r="P396" s="227">
        <f t="shared" si="107"/>
        <v>0</v>
      </c>
      <c r="Q396" s="228">
        <f t="shared" si="107"/>
        <v>3</v>
      </c>
      <c r="R396" s="229">
        <f t="shared" si="107"/>
        <v>24</v>
      </c>
      <c r="S396" s="230">
        <v>3.67</v>
      </c>
    </row>
    <row r="397" spans="1:19" ht="11.25" hidden="1" customHeight="1" x14ac:dyDescent="0.2">
      <c r="A397" s="221"/>
      <c r="B397" s="222" t="s">
        <v>214</v>
      </c>
      <c r="C397" s="223" t="s">
        <v>9</v>
      </c>
      <c r="D397" s="224"/>
      <c r="E397" s="225"/>
      <c r="F397" s="226"/>
      <c r="G397" s="224"/>
      <c r="H397" s="225"/>
      <c r="I397" s="226"/>
      <c r="J397" s="224"/>
      <c r="K397" s="225"/>
      <c r="L397" s="226"/>
      <c r="M397" s="224"/>
      <c r="N397" s="225"/>
      <c r="O397" s="226"/>
      <c r="P397" s="227">
        <f t="shared" si="107"/>
        <v>0</v>
      </c>
      <c r="Q397" s="228">
        <f t="shared" si="107"/>
        <v>0</v>
      </c>
      <c r="R397" s="229">
        <f t="shared" si="107"/>
        <v>0</v>
      </c>
      <c r="S397" s="230"/>
    </row>
    <row r="398" spans="1:19" s="220" customFormat="1" ht="11.25" hidden="1" customHeight="1" x14ac:dyDescent="0.2">
      <c r="A398" s="231"/>
      <c r="B398" s="232" t="s">
        <v>215</v>
      </c>
      <c r="C398" s="233"/>
      <c r="D398" s="237">
        <f t="shared" ref="D398:R398" si="108">SUM(D399:D405)</f>
        <v>0</v>
      </c>
      <c r="E398" s="238">
        <f t="shared" si="108"/>
        <v>0</v>
      </c>
      <c r="F398" s="239">
        <f t="shared" si="108"/>
        <v>0</v>
      </c>
      <c r="G398" s="237">
        <f t="shared" si="108"/>
        <v>0</v>
      </c>
      <c r="H398" s="238">
        <f t="shared" si="108"/>
        <v>0</v>
      </c>
      <c r="I398" s="239">
        <f t="shared" si="108"/>
        <v>49</v>
      </c>
      <c r="J398" s="237">
        <f t="shared" si="108"/>
        <v>0</v>
      </c>
      <c r="K398" s="238">
        <f t="shared" si="108"/>
        <v>0</v>
      </c>
      <c r="L398" s="239">
        <f t="shared" si="108"/>
        <v>0</v>
      </c>
      <c r="M398" s="237">
        <f t="shared" si="108"/>
        <v>0</v>
      </c>
      <c r="N398" s="238">
        <f t="shared" si="108"/>
        <v>0</v>
      </c>
      <c r="O398" s="239">
        <f t="shared" si="108"/>
        <v>0</v>
      </c>
      <c r="P398" s="237">
        <f t="shared" si="108"/>
        <v>0</v>
      </c>
      <c r="Q398" s="238">
        <f t="shared" si="108"/>
        <v>0</v>
      </c>
      <c r="R398" s="239">
        <f t="shared" si="108"/>
        <v>49</v>
      </c>
      <c r="S398" s="240">
        <f>SUM(S399:S405)/6</f>
        <v>3.8349999999999995</v>
      </c>
    </row>
    <row r="399" spans="1:19" ht="11.25" hidden="1" customHeight="1" x14ac:dyDescent="0.2">
      <c r="A399" s="221"/>
      <c r="B399" s="222" t="s">
        <v>216</v>
      </c>
      <c r="C399" s="223" t="s">
        <v>9</v>
      </c>
      <c r="D399" s="224"/>
      <c r="E399" s="225"/>
      <c r="F399" s="226"/>
      <c r="G399" s="224">
        <v>0</v>
      </c>
      <c r="H399" s="225">
        <v>0</v>
      </c>
      <c r="I399" s="226">
        <v>15</v>
      </c>
      <c r="J399" s="224"/>
      <c r="K399" s="225"/>
      <c r="L399" s="226"/>
      <c r="M399" s="224"/>
      <c r="N399" s="225"/>
      <c r="O399" s="226"/>
      <c r="P399" s="227">
        <f t="shared" ref="P399:R406" si="109">D399+G399+J399+M399</f>
        <v>0</v>
      </c>
      <c r="Q399" s="228">
        <f t="shared" si="109"/>
        <v>0</v>
      </c>
      <c r="R399" s="229">
        <f t="shared" si="109"/>
        <v>15</v>
      </c>
      <c r="S399" s="230">
        <v>3.78</v>
      </c>
    </row>
    <row r="400" spans="1:19" ht="11.25" hidden="1" customHeight="1" x14ac:dyDescent="0.2">
      <c r="A400" s="221"/>
      <c r="B400" s="222" t="s">
        <v>217</v>
      </c>
      <c r="C400" s="223" t="s">
        <v>9</v>
      </c>
      <c r="D400" s="224"/>
      <c r="E400" s="225"/>
      <c r="F400" s="226"/>
      <c r="G400" s="224"/>
      <c r="H400" s="225"/>
      <c r="I400" s="226"/>
      <c r="J400" s="224"/>
      <c r="K400" s="225"/>
      <c r="L400" s="226"/>
      <c r="M400" s="224"/>
      <c r="N400" s="225"/>
      <c r="O400" s="226"/>
      <c r="P400" s="227">
        <f t="shared" si="109"/>
        <v>0</v>
      </c>
      <c r="Q400" s="228">
        <f t="shared" si="109"/>
        <v>0</v>
      </c>
      <c r="R400" s="229">
        <f t="shared" si="109"/>
        <v>0</v>
      </c>
      <c r="S400" s="230"/>
    </row>
    <row r="401" spans="1:19" ht="11.25" hidden="1" customHeight="1" x14ac:dyDescent="0.2">
      <c r="A401" s="221"/>
      <c r="B401" s="222" t="s">
        <v>218</v>
      </c>
      <c r="C401" s="223" t="s">
        <v>9</v>
      </c>
      <c r="D401" s="224"/>
      <c r="E401" s="225"/>
      <c r="F401" s="226"/>
      <c r="G401" s="224">
        <v>0</v>
      </c>
      <c r="H401" s="225">
        <v>0</v>
      </c>
      <c r="I401" s="226">
        <v>7</v>
      </c>
      <c r="J401" s="224"/>
      <c r="K401" s="225"/>
      <c r="L401" s="226"/>
      <c r="M401" s="224"/>
      <c r="N401" s="225"/>
      <c r="O401" s="226"/>
      <c r="P401" s="227">
        <f t="shared" si="109"/>
        <v>0</v>
      </c>
      <c r="Q401" s="228">
        <f t="shared" si="109"/>
        <v>0</v>
      </c>
      <c r="R401" s="229">
        <f t="shared" si="109"/>
        <v>7</v>
      </c>
      <c r="S401" s="230">
        <v>3.92</v>
      </c>
    </row>
    <row r="402" spans="1:19" ht="11.25" hidden="1" customHeight="1" x14ac:dyDescent="0.2">
      <c r="A402" s="221"/>
      <c r="B402" s="222" t="s">
        <v>219</v>
      </c>
      <c r="C402" s="223" t="s">
        <v>9</v>
      </c>
      <c r="D402" s="224"/>
      <c r="E402" s="225"/>
      <c r="F402" s="226"/>
      <c r="G402" s="224">
        <v>0</v>
      </c>
      <c r="H402" s="225">
        <v>0</v>
      </c>
      <c r="I402" s="226">
        <v>2</v>
      </c>
      <c r="J402" s="224"/>
      <c r="K402" s="225"/>
      <c r="L402" s="226"/>
      <c r="M402" s="224"/>
      <c r="N402" s="225"/>
      <c r="O402" s="226"/>
      <c r="P402" s="227">
        <f t="shared" si="109"/>
        <v>0</v>
      </c>
      <c r="Q402" s="228">
        <f t="shared" si="109"/>
        <v>0</v>
      </c>
      <c r="R402" s="229">
        <f t="shared" si="109"/>
        <v>2</v>
      </c>
      <c r="S402" s="230">
        <v>3.89</v>
      </c>
    </row>
    <row r="403" spans="1:19" ht="11.25" hidden="1" customHeight="1" x14ac:dyDescent="0.2">
      <c r="A403" s="221"/>
      <c r="B403" s="222" t="s">
        <v>220</v>
      </c>
      <c r="C403" s="223" t="s">
        <v>9</v>
      </c>
      <c r="D403" s="224"/>
      <c r="E403" s="225"/>
      <c r="F403" s="226"/>
      <c r="G403" s="224">
        <v>0</v>
      </c>
      <c r="H403" s="225">
        <v>0</v>
      </c>
      <c r="I403" s="226">
        <v>7</v>
      </c>
      <c r="J403" s="224"/>
      <c r="K403" s="225"/>
      <c r="L403" s="226"/>
      <c r="M403" s="224"/>
      <c r="N403" s="225"/>
      <c r="O403" s="226"/>
      <c r="P403" s="227">
        <f t="shared" si="109"/>
        <v>0</v>
      </c>
      <c r="Q403" s="228">
        <f t="shared" si="109"/>
        <v>0</v>
      </c>
      <c r="R403" s="229">
        <f t="shared" si="109"/>
        <v>7</v>
      </c>
      <c r="S403" s="230">
        <v>3.9</v>
      </c>
    </row>
    <row r="404" spans="1:19" ht="11.25" hidden="1" customHeight="1" x14ac:dyDescent="0.2">
      <c r="A404" s="221"/>
      <c r="B404" s="222" t="s">
        <v>221</v>
      </c>
      <c r="C404" s="223" t="s">
        <v>9</v>
      </c>
      <c r="D404" s="224"/>
      <c r="E404" s="225"/>
      <c r="F404" s="226"/>
      <c r="G404" s="224">
        <v>0</v>
      </c>
      <c r="H404" s="225">
        <v>0</v>
      </c>
      <c r="I404" s="226">
        <v>14</v>
      </c>
      <c r="J404" s="224"/>
      <c r="K404" s="225"/>
      <c r="L404" s="226"/>
      <c r="M404" s="224"/>
      <c r="N404" s="225"/>
      <c r="O404" s="226"/>
      <c r="P404" s="227">
        <f t="shared" si="109"/>
        <v>0</v>
      </c>
      <c r="Q404" s="228">
        <f t="shared" si="109"/>
        <v>0</v>
      </c>
      <c r="R404" s="229">
        <f t="shared" si="109"/>
        <v>14</v>
      </c>
      <c r="S404" s="230">
        <v>3.73</v>
      </c>
    </row>
    <row r="405" spans="1:19" ht="11.25" hidden="1" customHeight="1" x14ac:dyDescent="0.2">
      <c r="A405" s="221"/>
      <c r="B405" s="222" t="s">
        <v>222</v>
      </c>
      <c r="C405" s="223" t="s">
        <v>9</v>
      </c>
      <c r="D405" s="224"/>
      <c r="E405" s="225"/>
      <c r="F405" s="226"/>
      <c r="G405" s="224">
        <v>0</v>
      </c>
      <c r="H405" s="225">
        <v>0</v>
      </c>
      <c r="I405" s="226">
        <v>4</v>
      </c>
      <c r="J405" s="224"/>
      <c r="K405" s="225"/>
      <c r="L405" s="226"/>
      <c r="M405" s="224"/>
      <c r="N405" s="225"/>
      <c r="O405" s="226"/>
      <c r="P405" s="227">
        <f t="shared" si="109"/>
        <v>0</v>
      </c>
      <c r="Q405" s="228">
        <f t="shared" si="109"/>
        <v>0</v>
      </c>
      <c r="R405" s="229">
        <f t="shared" si="109"/>
        <v>4</v>
      </c>
      <c r="S405" s="230">
        <v>3.79</v>
      </c>
    </row>
    <row r="406" spans="1:19" s="220" customFormat="1" ht="11.25" hidden="1" customHeight="1" x14ac:dyDescent="0.2">
      <c r="A406" s="231"/>
      <c r="B406" s="232" t="s">
        <v>223</v>
      </c>
      <c r="C406" s="233" t="s">
        <v>9</v>
      </c>
      <c r="D406" s="234"/>
      <c r="E406" s="235"/>
      <c r="F406" s="236"/>
      <c r="G406" s="234">
        <v>0</v>
      </c>
      <c r="H406" s="235">
        <v>0</v>
      </c>
      <c r="I406" s="236">
        <v>11</v>
      </c>
      <c r="J406" s="234"/>
      <c r="K406" s="235"/>
      <c r="L406" s="236"/>
      <c r="M406" s="234"/>
      <c r="N406" s="235"/>
      <c r="O406" s="236"/>
      <c r="P406" s="241">
        <f t="shared" si="109"/>
        <v>0</v>
      </c>
      <c r="Q406" s="242">
        <f t="shared" si="109"/>
        <v>0</v>
      </c>
      <c r="R406" s="243">
        <f t="shared" si="109"/>
        <v>11</v>
      </c>
      <c r="S406" s="240">
        <v>3.76</v>
      </c>
    </row>
    <row r="407" spans="1:19" s="220" customFormat="1" ht="11.25" hidden="1" customHeight="1" x14ac:dyDescent="0.2">
      <c r="A407" s="231"/>
      <c r="B407" s="232" t="s">
        <v>224</v>
      </c>
      <c r="C407" s="233"/>
      <c r="D407" s="237">
        <f t="shared" ref="D407:R407" si="110">D408+D409+D410</f>
        <v>0</v>
      </c>
      <c r="E407" s="238">
        <f t="shared" si="110"/>
        <v>0</v>
      </c>
      <c r="F407" s="239">
        <f t="shared" si="110"/>
        <v>0</v>
      </c>
      <c r="G407" s="237">
        <f t="shared" si="110"/>
        <v>0</v>
      </c>
      <c r="H407" s="238">
        <f t="shared" si="110"/>
        <v>1</v>
      </c>
      <c r="I407" s="239">
        <f t="shared" si="110"/>
        <v>62</v>
      </c>
      <c r="J407" s="237">
        <f t="shared" si="110"/>
        <v>0</v>
      </c>
      <c r="K407" s="238">
        <f t="shared" si="110"/>
        <v>0</v>
      </c>
      <c r="L407" s="239">
        <f t="shared" si="110"/>
        <v>0</v>
      </c>
      <c r="M407" s="237">
        <f t="shared" si="110"/>
        <v>0</v>
      </c>
      <c r="N407" s="238">
        <f t="shared" si="110"/>
        <v>0</v>
      </c>
      <c r="O407" s="239">
        <f t="shared" si="110"/>
        <v>0</v>
      </c>
      <c r="P407" s="237">
        <f t="shared" si="110"/>
        <v>0</v>
      </c>
      <c r="Q407" s="238">
        <f t="shared" si="110"/>
        <v>1</v>
      </c>
      <c r="R407" s="239">
        <f t="shared" si="110"/>
        <v>62</v>
      </c>
      <c r="S407" s="240">
        <f>SUM(S408:S410)/2</f>
        <v>3.7749999999999999</v>
      </c>
    </row>
    <row r="408" spans="1:19" ht="11.25" hidden="1" customHeight="1" x14ac:dyDescent="0.2">
      <c r="A408" s="221"/>
      <c r="B408" s="222" t="s">
        <v>225</v>
      </c>
      <c r="C408" s="223" t="s">
        <v>9</v>
      </c>
      <c r="D408" s="224"/>
      <c r="E408" s="225"/>
      <c r="F408" s="226"/>
      <c r="G408" s="224">
        <v>0</v>
      </c>
      <c r="H408" s="225">
        <v>1</v>
      </c>
      <c r="I408" s="226">
        <v>57</v>
      </c>
      <c r="J408" s="224"/>
      <c r="K408" s="225"/>
      <c r="L408" s="226"/>
      <c r="M408" s="224"/>
      <c r="N408" s="225"/>
      <c r="O408" s="226"/>
      <c r="P408" s="227">
        <f t="shared" ref="P408:R410" si="111">D408+G408+J408+M408</f>
        <v>0</v>
      </c>
      <c r="Q408" s="228">
        <f t="shared" si="111"/>
        <v>1</v>
      </c>
      <c r="R408" s="229">
        <f t="shared" si="111"/>
        <v>57</v>
      </c>
      <c r="S408" s="230">
        <v>3.73</v>
      </c>
    </row>
    <row r="409" spans="1:19" ht="11.25" hidden="1" customHeight="1" x14ac:dyDescent="0.2">
      <c r="A409" s="221"/>
      <c r="B409" s="222" t="s">
        <v>226</v>
      </c>
      <c r="C409" s="223" t="s">
        <v>9</v>
      </c>
      <c r="D409" s="224"/>
      <c r="E409" s="225"/>
      <c r="F409" s="226"/>
      <c r="G409" s="224"/>
      <c r="H409" s="225"/>
      <c r="I409" s="226"/>
      <c r="J409" s="224"/>
      <c r="K409" s="225"/>
      <c r="L409" s="226"/>
      <c r="M409" s="224"/>
      <c r="N409" s="225"/>
      <c r="O409" s="226"/>
      <c r="P409" s="227">
        <f t="shared" si="111"/>
        <v>0</v>
      </c>
      <c r="Q409" s="228">
        <f t="shared" si="111"/>
        <v>0</v>
      </c>
      <c r="R409" s="229">
        <f t="shared" si="111"/>
        <v>0</v>
      </c>
      <c r="S409" s="230"/>
    </row>
    <row r="410" spans="1:19" ht="11.25" hidden="1" customHeight="1" x14ac:dyDescent="0.2">
      <c r="A410" s="221"/>
      <c r="B410" s="222" t="s">
        <v>227</v>
      </c>
      <c r="C410" s="223" t="s">
        <v>9</v>
      </c>
      <c r="D410" s="224"/>
      <c r="E410" s="225"/>
      <c r="F410" s="226"/>
      <c r="G410" s="224">
        <v>0</v>
      </c>
      <c r="H410" s="225">
        <v>0</v>
      </c>
      <c r="I410" s="226">
        <v>5</v>
      </c>
      <c r="J410" s="224"/>
      <c r="K410" s="225"/>
      <c r="L410" s="226"/>
      <c r="M410" s="224"/>
      <c r="N410" s="225"/>
      <c r="O410" s="226"/>
      <c r="P410" s="227">
        <f t="shared" si="111"/>
        <v>0</v>
      </c>
      <c r="Q410" s="228">
        <f t="shared" si="111"/>
        <v>0</v>
      </c>
      <c r="R410" s="229">
        <f t="shared" si="111"/>
        <v>5</v>
      </c>
      <c r="S410" s="230">
        <v>3.82</v>
      </c>
    </row>
    <row r="411" spans="1:19" s="220" customFormat="1" ht="11.25" hidden="1" customHeight="1" x14ac:dyDescent="0.2">
      <c r="A411" s="231"/>
      <c r="B411" s="232" t="s">
        <v>228</v>
      </c>
      <c r="C411" s="233" t="s">
        <v>9</v>
      </c>
      <c r="D411" s="237">
        <f t="shared" ref="D411:R411" si="112">SUM(D412:D413)</f>
        <v>0</v>
      </c>
      <c r="E411" s="238">
        <f t="shared" si="112"/>
        <v>0</v>
      </c>
      <c r="F411" s="239">
        <f t="shared" si="112"/>
        <v>0</v>
      </c>
      <c r="G411" s="237">
        <f t="shared" si="112"/>
        <v>0</v>
      </c>
      <c r="H411" s="238">
        <f t="shared" si="112"/>
        <v>11</v>
      </c>
      <c r="I411" s="239">
        <f t="shared" si="112"/>
        <v>29</v>
      </c>
      <c r="J411" s="237">
        <f t="shared" si="112"/>
        <v>0</v>
      </c>
      <c r="K411" s="238">
        <f t="shared" si="112"/>
        <v>0</v>
      </c>
      <c r="L411" s="239">
        <f t="shared" si="112"/>
        <v>0</v>
      </c>
      <c r="M411" s="237">
        <f t="shared" si="112"/>
        <v>0</v>
      </c>
      <c r="N411" s="238">
        <f t="shared" si="112"/>
        <v>0</v>
      </c>
      <c r="O411" s="239">
        <f t="shared" si="112"/>
        <v>0</v>
      </c>
      <c r="P411" s="237">
        <f t="shared" si="112"/>
        <v>0</v>
      </c>
      <c r="Q411" s="238">
        <f t="shared" si="112"/>
        <v>11</v>
      </c>
      <c r="R411" s="239">
        <f t="shared" si="112"/>
        <v>29</v>
      </c>
      <c r="S411" s="244">
        <f>SUM(S412:S413)/2</f>
        <v>3.585</v>
      </c>
    </row>
    <row r="412" spans="1:19" ht="11.25" hidden="1" customHeight="1" x14ac:dyDescent="0.2">
      <c r="A412" s="221"/>
      <c r="B412" s="222" t="s">
        <v>229</v>
      </c>
      <c r="C412" s="223" t="s">
        <v>9</v>
      </c>
      <c r="D412" s="224"/>
      <c r="E412" s="225"/>
      <c r="F412" s="226"/>
      <c r="G412" s="224">
        <v>0</v>
      </c>
      <c r="H412" s="225">
        <v>9</v>
      </c>
      <c r="I412" s="226">
        <v>26</v>
      </c>
      <c r="J412" s="224"/>
      <c r="K412" s="225"/>
      <c r="L412" s="226"/>
      <c r="M412" s="224"/>
      <c r="N412" s="225"/>
      <c r="O412" s="226"/>
      <c r="P412" s="227">
        <f t="shared" ref="P412:R417" si="113">D412+G412+J412+M412</f>
        <v>0</v>
      </c>
      <c r="Q412" s="228">
        <f t="shared" si="113"/>
        <v>9</v>
      </c>
      <c r="R412" s="229">
        <f t="shared" si="113"/>
        <v>26</v>
      </c>
      <c r="S412" s="230">
        <v>3.65</v>
      </c>
    </row>
    <row r="413" spans="1:19" ht="11.25" hidden="1" customHeight="1" x14ac:dyDescent="0.2">
      <c r="A413" s="221"/>
      <c r="B413" s="222" t="s">
        <v>230</v>
      </c>
      <c r="C413" s="223" t="s">
        <v>9</v>
      </c>
      <c r="D413" s="224"/>
      <c r="E413" s="225"/>
      <c r="F413" s="226"/>
      <c r="G413" s="224">
        <v>0</v>
      </c>
      <c r="H413" s="225">
        <v>2</v>
      </c>
      <c r="I413" s="226">
        <v>3</v>
      </c>
      <c r="J413" s="224"/>
      <c r="K413" s="225"/>
      <c r="L413" s="226"/>
      <c r="M413" s="224"/>
      <c r="N413" s="225"/>
      <c r="O413" s="226"/>
      <c r="P413" s="227">
        <f t="shared" si="113"/>
        <v>0</v>
      </c>
      <c r="Q413" s="228">
        <f t="shared" si="113"/>
        <v>2</v>
      </c>
      <c r="R413" s="229">
        <f t="shared" si="113"/>
        <v>3</v>
      </c>
      <c r="S413" s="230">
        <v>3.52</v>
      </c>
    </row>
    <row r="414" spans="1:19" s="220" customFormat="1" ht="11.25" hidden="1" customHeight="1" x14ac:dyDescent="0.2">
      <c r="A414" s="231"/>
      <c r="B414" s="232" t="s">
        <v>231</v>
      </c>
      <c r="C414" s="233" t="s">
        <v>9</v>
      </c>
      <c r="D414" s="234"/>
      <c r="E414" s="235"/>
      <c r="F414" s="236"/>
      <c r="G414" s="234">
        <v>0</v>
      </c>
      <c r="H414" s="235">
        <v>1</v>
      </c>
      <c r="I414" s="236">
        <v>11</v>
      </c>
      <c r="J414" s="234"/>
      <c r="K414" s="235"/>
      <c r="L414" s="236"/>
      <c r="M414" s="234"/>
      <c r="N414" s="235"/>
      <c r="O414" s="236"/>
      <c r="P414" s="237">
        <f t="shared" si="113"/>
        <v>0</v>
      </c>
      <c r="Q414" s="238">
        <f t="shared" si="113"/>
        <v>1</v>
      </c>
      <c r="R414" s="239">
        <f t="shared" si="113"/>
        <v>11</v>
      </c>
      <c r="S414" s="240">
        <v>3.7</v>
      </c>
    </row>
    <row r="415" spans="1:19" s="220" customFormat="1" ht="11.25" hidden="1" customHeight="1" x14ac:dyDescent="0.2">
      <c r="A415" s="231"/>
      <c r="B415" s="232" t="s">
        <v>232</v>
      </c>
      <c r="C415" s="233" t="s">
        <v>9</v>
      </c>
      <c r="D415" s="234"/>
      <c r="E415" s="235"/>
      <c r="F415" s="236"/>
      <c r="G415" s="234">
        <v>0</v>
      </c>
      <c r="H415" s="235">
        <v>0</v>
      </c>
      <c r="I415" s="236">
        <v>1</v>
      </c>
      <c r="J415" s="234"/>
      <c r="K415" s="235"/>
      <c r="L415" s="236"/>
      <c r="M415" s="234"/>
      <c r="N415" s="235"/>
      <c r="O415" s="236"/>
      <c r="P415" s="237">
        <f t="shared" si="113"/>
        <v>0</v>
      </c>
      <c r="Q415" s="238">
        <f t="shared" si="113"/>
        <v>0</v>
      </c>
      <c r="R415" s="239">
        <f t="shared" si="113"/>
        <v>1</v>
      </c>
      <c r="S415" s="240">
        <v>3.66</v>
      </c>
    </row>
    <row r="416" spans="1:19" s="220" customFormat="1" ht="11.25" hidden="1" customHeight="1" x14ac:dyDescent="0.2">
      <c r="A416" s="231"/>
      <c r="B416" s="232" t="s">
        <v>233</v>
      </c>
      <c r="C416" s="233" t="s">
        <v>9</v>
      </c>
      <c r="D416" s="234"/>
      <c r="E416" s="235"/>
      <c r="F416" s="236"/>
      <c r="G416" s="234">
        <v>0</v>
      </c>
      <c r="H416" s="235">
        <v>0</v>
      </c>
      <c r="I416" s="236">
        <v>26</v>
      </c>
      <c r="J416" s="234"/>
      <c r="K416" s="235"/>
      <c r="L416" s="236"/>
      <c r="M416" s="234"/>
      <c r="N416" s="235"/>
      <c r="O416" s="236"/>
      <c r="P416" s="237">
        <f t="shared" si="113"/>
        <v>0</v>
      </c>
      <c r="Q416" s="238">
        <f t="shared" si="113"/>
        <v>0</v>
      </c>
      <c r="R416" s="239">
        <f t="shared" si="113"/>
        <v>26</v>
      </c>
      <c r="S416" s="240">
        <v>3.79</v>
      </c>
    </row>
    <row r="417" spans="1:19" s="220" customFormat="1" ht="11.25" hidden="1" customHeight="1" x14ac:dyDescent="0.2">
      <c r="A417" s="231"/>
      <c r="B417" s="232" t="s">
        <v>234</v>
      </c>
      <c r="C417" s="233" t="s">
        <v>9</v>
      </c>
      <c r="D417" s="234"/>
      <c r="E417" s="235"/>
      <c r="F417" s="236"/>
      <c r="G417" s="234">
        <v>0</v>
      </c>
      <c r="H417" s="235">
        <v>0</v>
      </c>
      <c r="I417" s="236">
        <v>17</v>
      </c>
      <c r="J417" s="234"/>
      <c r="K417" s="235"/>
      <c r="L417" s="236"/>
      <c r="M417" s="234"/>
      <c r="N417" s="235"/>
      <c r="O417" s="236"/>
      <c r="P417" s="237">
        <f t="shared" si="113"/>
        <v>0</v>
      </c>
      <c r="Q417" s="238">
        <f t="shared" si="113"/>
        <v>0</v>
      </c>
      <c r="R417" s="239">
        <f t="shared" si="113"/>
        <v>17</v>
      </c>
      <c r="S417" s="240">
        <v>3.89</v>
      </c>
    </row>
    <row r="418" spans="1:19" s="220" customFormat="1" ht="11.25" hidden="1" customHeight="1" x14ac:dyDescent="0.2">
      <c r="A418" s="231"/>
      <c r="B418" s="232" t="s">
        <v>235</v>
      </c>
      <c r="C418" s="233"/>
      <c r="D418" s="237">
        <f>SUM(D419:D421)</f>
        <v>0</v>
      </c>
      <c r="E418" s="238">
        <f>SUM(E419:E421)</f>
        <v>0</v>
      </c>
      <c r="F418" s="239">
        <f>SUM(F419:F421)</f>
        <v>0</v>
      </c>
      <c r="G418" s="237">
        <f t="shared" ref="G418:R418" si="114">SUM(G419:G421)</f>
        <v>0</v>
      </c>
      <c r="H418" s="238">
        <f t="shared" si="114"/>
        <v>1</v>
      </c>
      <c r="I418" s="239">
        <f t="shared" si="114"/>
        <v>10</v>
      </c>
      <c r="J418" s="237">
        <f t="shared" si="114"/>
        <v>0</v>
      </c>
      <c r="K418" s="238">
        <f t="shared" si="114"/>
        <v>0</v>
      </c>
      <c r="L418" s="239">
        <f t="shared" si="114"/>
        <v>0</v>
      </c>
      <c r="M418" s="237">
        <f t="shared" si="114"/>
        <v>0</v>
      </c>
      <c r="N418" s="238">
        <f t="shared" si="114"/>
        <v>0</v>
      </c>
      <c r="O418" s="239">
        <f t="shared" si="114"/>
        <v>0</v>
      </c>
      <c r="P418" s="237">
        <f t="shared" si="114"/>
        <v>0</v>
      </c>
      <c r="Q418" s="238">
        <f t="shared" si="114"/>
        <v>1</v>
      </c>
      <c r="R418" s="239">
        <f t="shared" si="114"/>
        <v>10</v>
      </c>
      <c r="S418" s="240">
        <f>SUM(S419:S421)/2</f>
        <v>3.63</v>
      </c>
    </row>
    <row r="419" spans="1:19" ht="11.25" hidden="1" customHeight="1" x14ac:dyDescent="0.2">
      <c r="A419" s="221"/>
      <c r="B419" s="245" t="s">
        <v>236</v>
      </c>
      <c r="C419" s="246" t="s">
        <v>9</v>
      </c>
      <c r="D419" s="224"/>
      <c r="E419" s="225"/>
      <c r="F419" s="226"/>
      <c r="G419" s="224">
        <v>0</v>
      </c>
      <c r="H419" s="225">
        <v>0</v>
      </c>
      <c r="I419" s="226">
        <v>5</v>
      </c>
      <c r="J419" s="224"/>
      <c r="K419" s="225"/>
      <c r="L419" s="226"/>
      <c r="M419" s="224"/>
      <c r="N419" s="225"/>
      <c r="O419" s="226"/>
      <c r="P419" s="247">
        <f t="shared" ref="P419:R432" si="115">D419+G419+J419+M419</f>
        <v>0</v>
      </c>
      <c r="Q419" s="248">
        <f t="shared" si="115"/>
        <v>0</v>
      </c>
      <c r="R419" s="249">
        <f t="shared" si="115"/>
        <v>5</v>
      </c>
      <c r="S419" s="250">
        <v>3.66</v>
      </c>
    </row>
    <row r="420" spans="1:19" ht="11.25" hidden="1" customHeight="1" x14ac:dyDescent="0.2">
      <c r="A420" s="221"/>
      <c r="B420" s="245" t="s">
        <v>237</v>
      </c>
      <c r="C420" s="246" t="s">
        <v>9</v>
      </c>
      <c r="D420" s="224"/>
      <c r="E420" s="225"/>
      <c r="F420" s="226"/>
      <c r="G420" s="224">
        <v>0</v>
      </c>
      <c r="H420" s="225">
        <v>1</v>
      </c>
      <c r="I420" s="226">
        <v>5</v>
      </c>
      <c r="J420" s="224"/>
      <c r="K420" s="225"/>
      <c r="L420" s="226"/>
      <c r="M420" s="224"/>
      <c r="N420" s="225"/>
      <c r="O420" s="226"/>
      <c r="P420" s="247">
        <f t="shared" si="115"/>
        <v>0</v>
      </c>
      <c r="Q420" s="248">
        <f t="shared" si="115"/>
        <v>1</v>
      </c>
      <c r="R420" s="249">
        <f t="shared" si="115"/>
        <v>5</v>
      </c>
      <c r="S420" s="250">
        <v>3.6</v>
      </c>
    </row>
    <row r="421" spans="1:19" ht="11.25" hidden="1" customHeight="1" x14ac:dyDescent="0.2">
      <c r="A421" s="221"/>
      <c r="B421" s="245" t="s">
        <v>238</v>
      </c>
      <c r="C421" s="246" t="s">
        <v>9</v>
      </c>
      <c r="D421" s="224"/>
      <c r="E421" s="225"/>
      <c r="F421" s="226"/>
      <c r="G421" s="224"/>
      <c r="H421" s="225"/>
      <c r="I421" s="226"/>
      <c r="J421" s="224"/>
      <c r="K421" s="225"/>
      <c r="L421" s="226"/>
      <c r="M421" s="224"/>
      <c r="N421" s="225"/>
      <c r="O421" s="226"/>
      <c r="P421" s="247">
        <f t="shared" si="115"/>
        <v>0</v>
      </c>
      <c r="Q421" s="248">
        <f t="shared" si="115"/>
        <v>0</v>
      </c>
      <c r="R421" s="249">
        <f t="shared" si="115"/>
        <v>0</v>
      </c>
      <c r="S421" s="250"/>
    </row>
    <row r="422" spans="1:19" s="220" customFormat="1" ht="11.25" hidden="1" customHeight="1" x14ac:dyDescent="0.2">
      <c r="A422" s="231"/>
      <c r="B422" s="232" t="s">
        <v>239</v>
      </c>
      <c r="C422" s="233" t="s">
        <v>9</v>
      </c>
      <c r="D422" s="234"/>
      <c r="E422" s="235"/>
      <c r="F422" s="236"/>
      <c r="G422" s="234">
        <v>0</v>
      </c>
      <c r="H422" s="235">
        <v>0</v>
      </c>
      <c r="I422" s="236">
        <v>28</v>
      </c>
      <c r="J422" s="234"/>
      <c r="K422" s="235"/>
      <c r="L422" s="236"/>
      <c r="M422" s="234"/>
      <c r="N422" s="235"/>
      <c r="O422" s="236"/>
      <c r="P422" s="237">
        <f t="shared" si="115"/>
        <v>0</v>
      </c>
      <c r="Q422" s="238">
        <f t="shared" si="115"/>
        <v>0</v>
      </c>
      <c r="R422" s="239">
        <f t="shared" si="115"/>
        <v>28</v>
      </c>
      <c r="S422" s="240">
        <v>3.65</v>
      </c>
    </row>
    <row r="423" spans="1:19" s="251" customFormat="1" ht="11.25" hidden="1" customHeight="1" x14ac:dyDescent="0.2">
      <c r="A423" s="231"/>
      <c r="B423" s="232" t="s">
        <v>240</v>
      </c>
      <c r="C423" s="233" t="s">
        <v>9</v>
      </c>
      <c r="D423" s="234"/>
      <c r="E423" s="235"/>
      <c r="F423" s="236"/>
      <c r="G423" s="234">
        <v>0</v>
      </c>
      <c r="H423" s="235">
        <v>4</v>
      </c>
      <c r="I423" s="236">
        <v>38</v>
      </c>
      <c r="J423" s="234"/>
      <c r="K423" s="235"/>
      <c r="L423" s="236"/>
      <c r="M423" s="234"/>
      <c r="N423" s="235"/>
      <c r="O423" s="236"/>
      <c r="P423" s="237">
        <f t="shared" si="115"/>
        <v>0</v>
      </c>
      <c r="Q423" s="238">
        <f t="shared" si="115"/>
        <v>4</v>
      </c>
      <c r="R423" s="239">
        <f t="shared" si="115"/>
        <v>38</v>
      </c>
      <c r="S423" s="240">
        <v>3.64</v>
      </c>
    </row>
    <row r="424" spans="1:19" s="251" customFormat="1" ht="11.25" hidden="1" customHeight="1" x14ac:dyDescent="0.2">
      <c r="A424" s="231"/>
      <c r="B424" s="232" t="s">
        <v>241</v>
      </c>
      <c r="C424" s="233" t="s">
        <v>9</v>
      </c>
      <c r="D424" s="234"/>
      <c r="E424" s="235"/>
      <c r="F424" s="236"/>
      <c r="G424" s="234">
        <v>0</v>
      </c>
      <c r="H424" s="235">
        <v>1</v>
      </c>
      <c r="I424" s="236">
        <v>9</v>
      </c>
      <c r="J424" s="234"/>
      <c r="K424" s="235"/>
      <c r="L424" s="236"/>
      <c r="M424" s="234"/>
      <c r="N424" s="235"/>
      <c r="O424" s="236"/>
      <c r="P424" s="237">
        <f t="shared" si="115"/>
        <v>0</v>
      </c>
      <c r="Q424" s="238">
        <f t="shared" si="115"/>
        <v>1</v>
      </c>
      <c r="R424" s="239">
        <f t="shared" si="115"/>
        <v>9</v>
      </c>
      <c r="S424" s="240">
        <v>3.68</v>
      </c>
    </row>
    <row r="425" spans="1:19" s="251" customFormat="1" ht="11.25" hidden="1" customHeight="1" x14ac:dyDescent="0.2">
      <c r="A425" s="231"/>
      <c r="B425" s="232" t="s">
        <v>242</v>
      </c>
      <c r="C425" s="233" t="s">
        <v>9</v>
      </c>
      <c r="D425" s="234"/>
      <c r="E425" s="235"/>
      <c r="F425" s="236"/>
      <c r="G425" s="234"/>
      <c r="H425" s="235"/>
      <c r="I425" s="236"/>
      <c r="J425" s="234"/>
      <c r="K425" s="235"/>
      <c r="L425" s="236"/>
      <c r="M425" s="234"/>
      <c r="N425" s="235"/>
      <c r="O425" s="236"/>
      <c r="P425" s="237">
        <f t="shared" si="115"/>
        <v>0</v>
      </c>
      <c r="Q425" s="238">
        <f t="shared" si="115"/>
        <v>0</v>
      </c>
      <c r="R425" s="239">
        <f t="shared" si="115"/>
        <v>0</v>
      </c>
      <c r="S425" s="240"/>
    </row>
    <row r="426" spans="1:19" s="251" customFormat="1" ht="11.25" hidden="1" customHeight="1" x14ac:dyDescent="0.2">
      <c r="A426" s="231"/>
      <c r="B426" s="252" t="s">
        <v>243</v>
      </c>
      <c r="C426" s="253" t="s">
        <v>8</v>
      </c>
      <c r="D426" s="254">
        <v>0</v>
      </c>
      <c r="E426" s="255">
        <v>0</v>
      </c>
      <c r="F426" s="256">
        <v>7</v>
      </c>
      <c r="G426" s="254"/>
      <c r="H426" s="255"/>
      <c r="I426" s="256"/>
      <c r="J426" s="254"/>
      <c r="K426" s="255"/>
      <c r="L426" s="256"/>
      <c r="M426" s="254"/>
      <c r="N426" s="255"/>
      <c r="O426" s="256"/>
      <c r="P426" s="257">
        <f t="shared" si="115"/>
        <v>0</v>
      </c>
      <c r="Q426" s="258">
        <f t="shared" si="115"/>
        <v>0</v>
      </c>
      <c r="R426" s="259">
        <f t="shared" si="115"/>
        <v>7</v>
      </c>
      <c r="S426" s="260">
        <v>3.84</v>
      </c>
    </row>
    <row r="427" spans="1:19" s="220" customFormat="1" ht="11.25" hidden="1" customHeight="1" x14ac:dyDescent="0.2">
      <c r="A427" s="231"/>
      <c r="B427" s="252" t="s">
        <v>244</v>
      </c>
      <c r="C427" s="253" t="s">
        <v>8</v>
      </c>
      <c r="D427" s="254">
        <v>0</v>
      </c>
      <c r="E427" s="255">
        <v>0</v>
      </c>
      <c r="F427" s="256">
        <v>3</v>
      </c>
      <c r="G427" s="254"/>
      <c r="H427" s="255"/>
      <c r="I427" s="256"/>
      <c r="J427" s="254"/>
      <c r="K427" s="255"/>
      <c r="L427" s="256"/>
      <c r="M427" s="254"/>
      <c r="N427" s="255"/>
      <c r="O427" s="256"/>
      <c r="P427" s="257">
        <f t="shared" si="115"/>
        <v>0</v>
      </c>
      <c r="Q427" s="258">
        <f t="shared" si="115"/>
        <v>0</v>
      </c>
      <c r="R427" s="259">
        <f t="shared" si="115"/>
        <v>3</v>
      </c>
      <c r="S427" s="260">
        <v>3.71</v>
      </c>
    </row>
    <row r="428" spans="1:19" s="220" customFormat="1" ht="11.25" hidden="1" customHeight="1" x14ac:dyDescent="0.2">
      <c r="A428" s="231"/>
      <c r="B428" s="252" t="s">
        <v>245</v>
      </c>
      <c r="C428" s="253" t="s">
        <v>8</v>
      </c>
      <c r="D428" s="254">
        <v>0</v>
      </c>
      <c r="E428" s="255">
        <v>0</v>
      </c>
      <c r="F428" s="256">
        <v>4</v>
      </c>
      <c r="G428" s="254"/>
      <c r="H428" s="255"/>
      <c r="I428" s="256"/>
      <c r="J428" s="254"/>
      <c r="K428" s="255"/>
      <c r="L428" s="256"/>
      <c r="M428" s="254"/>
      <c r="N428" s="255"/>
      <c r="O428" s="256"/>
      <c r="P428" s="257">
        <f t="shared" si="115"/>
        <v>0</v>
      </c>
      <c r="Q428" s="258">
        <f t="shared" si="115"/>
        <v>0</v>
      </c>
      <c r="R428" s="259">
        <f t="shared" si="115"/>
        <v>4</v>
      </c>
      <c r="S428" s="260">
        <v>3.85</v>
      </c>
    </row>
    <row r="429" spans="1:19" ht="11.25" hidden="1" customHeight="1" x14ac:dyDescent="0.2">
      <c r="A429" s="221"/>
      <c r="B429" s="252" t="s">
        <v>246</v>
      </c>
      <c r="C429" s="261" t="s">
        <v>8</v>
      </c>
      <c r="D429" s="254">
        <v>0</v>
      </c>
      <c r="E429" s="255">
        <v>0</v>
      </c>
      <c r="F429" s="256">
        <v>2</v>
      </c>
      <c r="G429" s="254"/>
      <c r="H429" s="255"/>
      <c r="I429" s="256"/>
      <c r="J429" s="254"/>
      <c r="K429" s="255"/>
      <c r="L429" s="256"/>
      <c r="M429" s="254"/>
      <c r="N429" s="255"/>
      <c r="O429" s="256"/>
      <c r="P429" s="257">
        <f t="shared" si="115"/>
        <v>0</v>
      </c>
      <c r="Q429" s="258">
        <f t="shared" si="115"/>
        <v>0</v>
      </c>
      <c r="R429" s="259">
        <f t="shared" si="115"/>
        <v>2</v>
      </c>
      <c r="S429" s="260">
        <v>3.87</v>
      </c>
    </row>
    <row r="430" spans="1:19" s="220" customFormat="1" ht="11.25" hidden="1" customHeight="1" x14ac:dyDescent="0.2">
      <c r="A430" s="231"/>
      <c r="B430" s="252" t="s">
        <v>247</v>
      </c>
      <c r="C430" s="253" t="s">
        <v>8</v>
      </c>
      <c r="D430" s="254">
        <v>0</v>
      </c>
      <c r="E430" s="255">
        <v>0</v>
      </c>
      <c r="F430" s="256">
        <v>7</v>
      </c>
      <c r="G430" s="254"/>
      <c r="H430" s="255"/>
      <c r="I430" s="256"/>
      <c r="J430" s="254"/>
      <c r="K430" s="255"/>
      <c r="L430" s="256"/>
      <c r="M430" s="254"/>
      <c r="N430" s="255"/>
      <c r="O430" s="256"/>
      <c r="P430" s="257">
        <f t="shared" si="115"/>
        <v>0</v>
      </c>
      <c r="Q430" s="258">
        <f t="shared" si="115"/>
        <v>0</v>
      </c>
      <c r="R430" s="259">
        <f t="shared" si="115"/>
        <v>7</v>
      </c>
      <c r="S430" s="260">
        <v>3.65</v>
      </c>
    </row>
    <row r="431" spans="1:19" s="220" customFormat="1" ht="11.25" hidden="1" customHeight="1" x14ac:dyDescent="0.2">
      <c r="A431" s="231"/>
      <c r="B431" s="252" t="s">
        <v>248</v>
      </c>
      <c r="C431" s="253" t="s">
        <v>8</v>
      </c>
      <c r="D431" s="254"/>
      <c r="E431" s="255"/>
      <c r="F431" s="256"/>
      <c r="G431" s="254"/>
      <c r="H431" s="255"/>
      <c r="I431" s="256"/>
      <c r="J431" s="254"/>
      <c r="K431" s="255"/>
      <c r="L431" s="256"/>
      <c r="M431" s="254"/>
      <c r="N431" s="255"/>
      <c r="O431" s="256"/>
      <c r="P431" s="257">
        <f t="shared" si="115"/>
        <v>0</v>
      </c>
      <c r="Q431" s="258">
        <f t="shared" si="115"/>
        <v>0</v>
      </c>
      <c r="R431" s="259">
        <f t="shared" si="115"/>
        <v>0</v>
      </c>
      <c r="S431" s="260"/>
    </row>
    <row r="432" spans="1:19" s="251" customFormat="1" ht="11.25" hidden="1" customHeight="1" x14ac:dyDescent="0.2">
      <c r="A432" s="231"/>
      <c r="B432" s="252" t="s">
        <v>249</v>
      </c>
      <c r="C432" s="253" t="s">
        <v>8</v>
      </c>
      <c r="D432" s="254">
        <v>0</v>
      </c>
      <c r="E432" s="255">
        <v>0</v>
      </c>
      <c r="F432" s="256">
        <v>3</v>
      </c>
      <c r="G432" s="254"/>
      <c r="H432" s="255"/>
      <c r="I432" s="256"/>
      <c r="J432" s="254"/>
      <c r="K432" s="255"/>
      <c r="L432" s="256"/>
      <c r="M432" s="254"/>
      <c r="N432" s="255"/>
      <c r="O432" s="256"/>
      <c r="P432" s="257">
        <f t="shared" si="115"/>
        <v>0</v>
      </c>
      <c r="Q432" s="258">
        <f t="shared" si="115"/>
        <v>0</v>
      </c>
      <c r="R432" s="259">
        <f t="shared" si="115"/>
        <v>3</v>
      </c>
      <c r="S432" s="260">
        <v>3.89</v>
      </c>
    </row>
    <row r="433" spans="1:19" s="251" customFormat="1" ht="12" hidden="1" customHeight="1" x14ac:dyDescent="0.2">
      <c r="A433" s="262"/>
      <c r="B433" s="262"/>
      <c r="C433" s="263"/>
      <c r="D433" s="264"/>
      <c r="E433" s="264"/>
      <c r="F433" s="264"/>
      <c r="G433" s="264"/>
      <c r="H433" s="264"/>
      <c r="I433" s="264"/>
      <c r="J433" s="264"/>
      <c r="K433" s="264"/>
      <c r="L433" s="264"/>
      <c r="M433" s="264"/>
      <c r="N433" s="264"/>
      <c r="O433" s="264"/>
      <c r="P433" s="265"/>
      <c r="Q433" s="265"/>
      <c r="R433" s="265"/>
      <c r="S433" s="266"/>
    </row>
    <row r="434" spans="1:19" ht="11.45" hidden="1" customHeight="1" x14ac:dyDescent="0.2">
      <c r="A434" s="191"/>
      <c r="B434" s="191"/>
      <c r="C434" s="192"/>
      <c r="D434" s="193" t="s">
        <v>5</v>
      </c>
      <c r="E434" s="194"/>
      <c r="F434" s="194"/>
      <c r="G434" s="194"/>
      <c r="H434" s="194"/>
      <c r="I434" s="194"/>
      <c r="J434" s="194"/>
      <c r="K434" s="194"/>
      <c r="L434" s="194"/>
      <c r="M434" s="194"/>
      <c r="N434" s="194"/>
      <c r="O434" s="194"/>
      <c r="P434" s="648" t="s">
        <v>6</v>
      </c>
      <c r="Q434" s="649"/>
      <c r="R434" s="650"/>
      <c r="S434" s="654" t="s">
        <v>207</v>
      </c>
    </row>
    <row r="435" spans="1:19" ht="11.45" hidden="1" customHeight="1" x14ac:dyDescent="0.2">
      <c r="A435" s="195" t="s">
        <v>2</v>
      </c>
      <c r="B435" s="195" t="s">
        <v>3</v>
      </c>
      <c r="C435" s="195" t="s">
        <v>4</v>
      </c>
      <c r="D435" s="193" t="s">
        <v>8</v>
      </c>
      <c r="E435" s="194"/>
      <c r="F435" s="196"/>
      <c r="G435" s="193" t="s">
        <v>9</v>
      </c>
      <c r="H435" s="194"/>
      <c r="I435" s="196"/>
      <c r="J435" s="193" t="s">
        <v>10</v>
      </c>
      <c r="K435" s="194"/>
      <c r="L435" s="196"/>
      <c r="M435" s="193" t="s">
        <v>11</v>
      </c>
      <c r="N435" s="194"/>
      <c r="O435" s="196"/>
      <c r="P435" s="651"/>
      <c r="Q435" s="652"/>
      <c r="R435" s="653"/>
      <c r="S435" s="655"/>
    </row>
    <row r="436" spans="1:19" ht="11.45" hidden="1" customHeight="1" x14ac:dyDescent="0.2">
      <c r="A436" s="197"/>
      <c r="B436" s="198"/>
      <c r="C436" s="199"/>
      <c r="D436" s="200" t="s">
        <v>208</v>
      </c>
      <c r="E436" s="201" t="s">
        <v>209</v>
      </c>
      <c r="F436" s="202" t="s">
        <v>210</v>
      </c>
      <c r="G436" s="200" t="s">
        <v>208</v>
      </c>
      <c r="H436" s="201" t="s">
        <v>209</v>
      </c>
      <c r="I436" s="202" t="s">
        <v>210</v>
      </c>
      <c r="J436" s="200" t="s">
        <v>208</v>
      </c>
      <c r="K436" s="201" t="s">
        <v>209</v>
      </c>
      <c r="L436" s="202" t="s">
        <v>210</v>
      </c>
      <c r="M436" s="200" t="s">
        <v>208</v>
      </c>
      <c r="N436" s="201" t="s">
        <v>209</v>
      </c>
      <c r="O436" s="202" t="s">
        <v>210</v>
      </c>
      <c r="P436" s="200" t="s">
        <v>208</v>
      </c>
      <c r="Q436" s="201" t="s">
        <v>209</v>
      </c>
      <c r="R436" s="202" t="s">
        <v>210</v>
      </c>
      <c r="S436" s="656"/>
    </row>
    <row r="437" spans="1:19" ht="12" hidden="1" customHeight="1" x14ac:dyDescent="0.2">
      <c r="A437" s="203" t="s">
        <v>69</v>
      </c>
      <c r="B437" s="204" t="s">
        <v>70</v>
      </c>
      <c r="C437" s="205"/>
      <c r="D437" s="206">
        <f t="shared" ref="D437:R437" si="116">D438+D449</f>
        <v>0</v>
      </c>
      <c r="E437" s="207">
        <f t="shared" si="116"/>
        <v>0</v>
      </c>
      <c r="F437" s="208">
        <f t="shared" si="116"/>
        <v>0</v>
      </c>
      <c r="G437" s="206">
        <f t="shared" si="116"/>
        <v>0</v>
      </c>
      <c r="H437" s="207">
        <f t="shared" si="116"/>
        <v>0</v>
      </c>
      <c r="I437" s="208">
        <f t="shared" si="116"/>
        <v>0</v>
      </c>
      <c r="J437" s="206">
        <f t="shared" si="116"/>
        <v>0</v>
      </c>
      <c r="K437" s="207">
        <f t="shared" si="116"/>
        <v>115</v>
      </c>
      <c r="L437" s="208">
        <f t="shared" si="116"/>
        <v>59</v>
      </c>
      <c r="M437" s="206">
        <f t="shared" si="116"/>
        <v>0</v>
      </c>
      <c r="N437" s="207">
        <f t="shared" si="116"/>
        <v>0</v>
      </c>
      <c r="O437" s="208">
        <f t="shared" si="116"/>
        <v>0</v>
      </c>
      <c r="P437" s="206">
        <f t="shared" si="116"/>
        <v>0</v>
      </c>
      <c r="Q437" s="207">
        <f t="shared" si="116"/>
        <v>115</v>
      </c>
      <c r="R437" s="208">
        <f t="shared" si="116"/>
        <v>59</v>
      </c>
      <c r="S437" s="267">
        <f>(S438+S449)/2</f>
        <v>3.3765000000000001</v>
      </c>
    </row>
    <row r="438" spans="1:19" s="184" customFormat="1" ht="12" hidden="1" customHeight="1" x14ac:dyDescent="0.2">
      <c r="A438" s="268"/>
      <c r="B438" s="269" t="s">
        <v>250</v>
      </c>
      <c r="C438" s="270"/>
      <c r="D438" s="271">
        <f t="shared" ref="D438:R438" si="117">SUM(D439:D448)</f>
        <v>0</v>
      </c>
      <c r="E438" s="272">
        <f t="shared" si="117"/>
        <v>0</v>
      </c>
      <c r="F438" s="273">
        <f t="shared" si="117"/>
        <v>0</v>
      </c>
      <c r="G438" s="271">
        <f t="shared" si="117"/>
        <v>0</v>
      </c>
      <c r="H438" s="272">
        <f t="shared" si="117"/>
        <v>0</v>
      </c>
      <c r="I438" s="273">
        <f t="shared" si="117"/>
        <v>0</v>
      </c>
      <c r="J438" s="271">
        <f t="shared" si="117"/>
        <v>0</v>
      </c>
      <c r="K438" s="272">
        <f t="shared" si="117"/>
        <v>112</v>
      </c>
      <c r="L438" s="273">
        <f t="shared" si="117"/>
        <v>58</v>
      </c>
      <c r="M438" s="271">
        <f t="shared" si="117"/>
        <v>0</v>
      </c>
      <c r="N438" s="272">
        <f t="shared" si="117"/>
        <v>0</v>
      </c>
      <c r="O438" s="273">
        <f t="shared" si="117"/>
        <v>0</v>
      </c>
      <c r="P438" s="271">
        <f t="shared" si="117"/>
        <v>0</v>
      </c>
      <c r="Q438" s="272">
        <f t="shared" si="117"/>
        <v>112</v>
      </c>
      <c r="R438" s="273">
        <f t="shared" si="117"/>
        <v>58</v>
      </c>
      <c r="S438" s="274">
        <f>SUM(S439:S448)/10</f>
        <v>3.3730000000000002</v>
      </c>
    </row>
    <row r="439" spans="1:19" ht="11.45" hidden="1" customHeight="1" x14ac:dyDescent="0.2">
      <c r="A439" s="275" t="s">
        <v>73</v>
      </c>
      <c r="B439" s="276" t="s">
        <v>251</v>
      </c>
      <c r="C439" s="277" t="s">
        <v>10</v>
      </c>
      <c r="D439" s="224"/>
      <c r="E439" s="225"/>
      <c r="F439" s="226"/>
      <c r="G439" s="224"/>
      <c r="H439" s="225"/>
      <c r="I439" s="226"/>
      <c r="J439" s="224">
        <v>0</v>
      </c>
      <c r="K439" s="225">
        <v>28</v>
      </c>
      <c r="L439" s="226">
        <v>30</v>
      </c>
      <c r="M439" s="224"/>
      <c r="N439" s="225"/>
      <c r="O439" s="226"/>
      <c r="P439" s="227">
        <f t="shared" ref="P439:R448" si="118">D439+G439+J439+M439</f>
        <v>0</v>
      </c>
      <c r="Q439" s="228">
        <f t="shared" si="118"/>
        <v>28</v>
      </c>
      <c r="R439" s="229">
        <f t="shared" si="118"/>
        <v>30</v>
      </c>
      <c r="S439" s="230">
        <v>3.5</v>
      </c>
    </row>
    <row r="440" spans="1:19" ht="11.45" hidden="1" customHeight="1" x14ac:dyDescent="0.2">
      <c r="A440" s="275"/>
      <c r="B440" s="276" t="s">
        <v>252</v>
      </c>
      <c r="C440" s="277" t="s">
        <v>10</v>
      </c>
      <c r="D440" s="224"/>
      <c r="E440" s="225"/>
      <c r="F440" s="226"/>
      <c r="G440" s="224"/>
      <c r="H440" s="225"/>
      <c r="I440" s="226"/>
      <c r="J440" s="224">
        <v>0</v>
      </c>
      <c r="K440" s="225">
        <v>8</v>
      </c>
      <c r="L440" s="226">
        <v>2</v>
      </c>
      <c r="M440" s="224"/>
      <c r="N440" s="225"/>
      <c r="O440" s="226"/>
      <c r="P440" s="227">
        <f t="shared" si="118"/>
        <v>0</v>
      </c>
      <c r="Q440" s="228">
        <f t="shared" si="118"/>
        <v>8</v>
      </c>
      <c r="R440" s="229">
        <f t="shared" si="118"/>
        <v>2</v>
      </c>
      <c r="S440" s="230">
        <v>3.33</v>
      </c>
    </row>
    <row r="441" spans="1:19" ht="11.45" hidden="1" customHeight="1" x14ac:dyDescent="0.2">
      <c r="A441" s="275"/>
      <c r="B441" s="276" t="s">
        <v>253</v>
      </c>
      <c r="C441" s="277" t="s">
        <v>10</v>
      </c>
      <c r="D441" s="224"/>
      <c r="E441" s="225"/>
      <c r="F441" s="226"/>
      <c r="G441" s="224"/>
      <c r="H441" s="225"/>
      <c r="I441" s="226"/>
      <c r="J441" s="224">
        <v>0</v>
      </c>
      <c r="K441" s="225">
        <v>9</v>
      </c>
      <c r="L441" s="226">
        <v>3</v>
      </c>
      <c r="M441" s="224"/>
      <c r="N441" s="225"/>
      <c r="O441" s="226"/>
      <c r="P441" s="227">
        <f t="shared" si="118"/>
        <v>0</v>
      </c>
      <c r="Q441" s="228">
        <f t="shared" si="118"/>
        <v>9</v>
      </c>
      <c r="R441" s="229">
        <f t="shared" si="118"/>
        <v>3</v>
      </c>
      <c r="S441" s="230">
        <v>3.42</v>
      </c>
    </row>
    <row r="442" spans="1:19" ht="11.45" hidden="1" customHeight="1" x14ac:dyDescent="0.2">
      <c r="A442" s="275"/>
      <c r="B442" s="276" t="s">
        <v>254</v>
      </c>
      <c r="C442" s="277" t="s">
        <v>10</v>
      </c>
      <c r="D442" s="224"/>
      <c r="E442" s="225"/>
      <c r="F442" s="226"/>
      <c r="G442" s="224"/>
      <c r="H442" s="225"/>
      <c r="I442" s="226"/>
      <c r="J442" s="224">
        <v>0</v>
      </c>
      <c r="K442" s="225">
        <v>7</v>
      </c>
      <c r="L442" s="226">
        <v>3</v>
      </c>
      <c r="M442" s="224"/>
      <c r="N442" s="225"/>
      <c r="O442" s="226"/>
      <c r="P442" s="227">
        <f t="shared" si="118"/>
        <v>0</v>
      </c>
      <c r="Q442" s="228">
        <f t="shared" si="118"/>
        <v>7</v>
      </c>
      <c r="R442" s="229">
        <f t="shared" si="118"/>
        <v>3</v>
      </c>
      <c r="S442" s="230">
        <v>3.4</v>
      </c>
    </row>
    <row r="443" spans="1:19" ht="11.45" hidden="1" customHeight="1" x14ac:dyDescent="0.2">
      <c r="A443" s="275"/>
      <c r="B443" s="276" t="s">
        <v>255</v>
      </c>
      <c r="C443" s="277" t="s">
        <v>10</v>
      </c>
      <c r="D443" s="224"/>
      <c r="E443" s="225"/>
      <c r="F443" s="226"/>
      <c r="G443" s="224"/>
      <c r="H443" s="225"/>
      <c r="I443" s="226"/>
      <c r="J443" s="224">
        <v>0</v>
      </c>
      <c r="K443" s="225">
        <v>8</v>
      </c>
      <c r="L443" s="226">
        <v>5</v>
      </c>
      <c r="M443" s="224"/>
      <c r="N443" s="225"/>
      <c r="O443" s="226"/>
      <c r="P443" s="227">
        <f t="shared" si="118"/>
        <v>0</v>
      </c>
      <c r="Q443" s="228">
        <f t="shared" si="118"/>
        <v>8</v>
      </c>
      <c r="R443" s="229">
        <f t="shared" si="118"/>
        <v>5</v>
      </c>
      <c r="S443" s="230">
        <v>3.38</v>
      </c>
    </row>
    <row r="444" spans="1:19" ht="11.45" hidden="1" customHeight="1" x14ac:dyDescent="0.2">
      <c r="A444" s="275"/>
      <c r="B444" s="276" t="s">
        <v>256</v>
      </c>
      <c r="C444" s="277" t="s">
        <v>10</v>
      </c>
      <c r="D444" s="224"/>
      <c r="E444" s="225"/>
      <c r="F444" s="226"/>
      <c r="G444" s="224"/>
      <c r="H444" s="225"/>
      <c r="I444" s="226"/>
      <c r="J444" s="224">
        <v>0</v>
      </c>
      <c r="K444" s="225">
        <v>18</v>
      </c>
      <c r="L444" s="226">
        <v>2</v>
      </c>
      <c r="M444" s="224"/>
      <c r="N444" s="225"/>
      <c r="O444" s="226"/>
      <c r="P444" s="227">
        <f t="shared" si="118"/>
        <v>0</v>
      </c>
      <c r="Q444" s="228">
        <f t="shared" si="118"/>
        <v>18</v>
      </c>
      <c r="R444" s="229">
        <f t="shared" si="118"/>
        <v>2</v>
      </c>
      <c r="S444" s="230">
        <v>3.27</v>
      </c>
    </row>
    <row r="445" spans="1:19" ht="11.45" hidden="1" customHeight="1" x14ac:dyDescent="0.2">
      <c r="A445" s="275"/>
      <c r="B445" s="276" t="s">
        <v>257</v>
      </c>
      <c r="C445" s="277" t="s">
        <v>10</v>
      </c>
      <c r="D445" s="224"/>
      <c r="E445" s="225"/>
      <c r="F445" s="226"/>
      <c r="G445" s="224"/>
      <c r="H445" s="225"/>
      <c r="I445" s="226"/>
      <c r="J445" s="224">
        <v>0</v>
      </c>
      <c r="K445" s="225">
        <v>12</v>
      </c>
      <c r="L445" s="226">
        <v>5</v>
      </c>
      <c r="M445" s="224"/>
      <c r="N445" s="225"/>
      <c r="O445" s="226"/>
      <c r="P445" s="227">
        <f t="shared" si="118"/>
        <v>0</v>
      </c>
      <c r="Q445" s="228">
        <f t="shared" si="118"/>
        <v>12</v>
      </c>
      <c r="R445" s="229">
        <f t="shared" si="118"/>
        <v>5</v>
      </c>
      <c r="S445" s="230">
        <v>3.31</v>
      </c>
    </row>
    <row r="446" spans="1:19" ht="11.45" hidden="1" customHeight="1" x14ac:dyDescent="0.2">
      <c r="A446" s="275"/>
      <c r="B446" s="276" t="s">
        <v>258</v>
      </c>
      <c r="C446" s="277" t="s">
        <v>10</v>
      </c>
      <c r="D446" s="224"/>
      <c r="E446" s="225"/>
      <c r="F446" s="226"/>
      <c r="G446" s="224"/>
      <c r="H446" s="225"/>
      <c r="I446" s="226"/>
      <c r="J446" s="224">
        <v>0</v>
      </c>
      <c r="K446" s="225">
        <v>7</v>
      </c>
      <c r="L446" s="226">
        <v>1</v>
      </c>
      <c r="M446" s="224"/>
      <c r="N446" s="225"/>
      <c r="O446" s="226"/>
      <c r="P446" s="227">
        <f t="shared" si="118"/>
        <v>0</v>
      </c>
      <c r="Q446" s="228">
        <f t="shared" si="118"/>
        <v>7</v>
      </c>
      <c r="R446" s="229">
        <f t="shared" si="118"/>
        <v>1</v>
      </c>
      <c r="S446" s="230">
        <v>3.28</v>
      </c>
    </row>
    <row r="447" spans="1:19" ht="11.45" hidden="1" customHeight="1" x14ac:dyDescent="0.2">
      <c r="A447" s="275"/>
      <c r="B447" s="276" t="s">
        <v>259</v>
      </c>
      <c r="C447" s="277" t="s">
        <v>10</v>
      </c>
      <c r="D447" s="224"/>
      <c r="E447" s="225"/>
      <c r="F447" s="226"/>
      <c r="G447" s="224"/>
      <c r="H447" s="225"/>
      <c r="I447" s="226"/>
      <c r="J447" s="224">
        <v>0</v>
      </c>
      <c r="K447" s="225">
        <v>8</v>
      </c>
      <c r="L447" s="226">
        <v>2</v>
      </c>
      <c r="M447" s="224"/>
      <c r="N447" s="225"/>
      <c r="O447" s="226"/>
      <c r="P447" s="227">
        <f t="shared" si="118"/>
        <v>0</v>
      </c>
      <c r="Q447" s="228">
        <f t="shared" si="118"/>
        <v>8</v>
      </c>
      <c r="R447" s="229">
        <f t="shared" si="118"/>
        <v>2</v>
      </c>
      <c r="S447" s="230">
        <v>3.37</v>
      </c>
    </row>
    <row r="448" spans="1:19" ht="11.45" hidden="1" customHeight="1" x14ac:dyDescent="0.2">
      <c r="A448" s="275"/>
      <c r="B448" s="276" t="s">
        <v>260</v>
      </c>
      <c r="C448" s="277" t="s">
        <v>10</v>
      </c>
      <c r="D448" s="224"/>
      <c r="E448" s="225"/>
      <c r="F448" s="226"/>
      <c r="G448" s="224"/>
      <c r="H448" s="225"/>
      <c r="I448" s="226"/>
      <c r="J448" s="224">
        <v>0</v>
      </c>
      <c r="K448" s="225">
        <v>7</v>
      </c>
      <c r="L448" s="226">
        <v>5</v>
      </c>
      <c r="M448" s="224"/>
      <c r="N448" s="225"/>
      <c r="O448" s="226"/>
      <c r="P448" s="227">
        <f t="shared" si="118"/>
        <v>0</v>
      </c>
      <c r="Q448" s="228">
        <f t="shared" si="118"/>
        <v>7</v>
      </c>
      <c r="R448" s="229">
        <f t="shared" si="118"/>
        <v>5</v>
      </c>
      <c r="S448" s="230">
        <v>3.47</v>
      </c>
    </row>
    <row r="449" spans="1:19" s="184" customFormat="1" ht="12" hidden="1" customHeight="1" x14ac:dyDescent="0.2">
      <c r="A449" s="278"/>
      <c r="B449" s="279" t="s">
        <v>261</v>
      </c>
      <c r="C449" s="280"/>
      <c r="D449" s="281">
        <f t="shared" ref="D449:R449" si="119">SUM(D450:D455)</f>
        <v>0</v>
      </c>
      <c r="E449" s="282">
        <f t="shared" si="119"/>
        <v>0</v>
      </c>
      <c r="F449" s="283">
        <f t="shared" si="119"/>
        <v>0</v>
      </c>
      <c r="G449" s="281">
        <f t="shared" si="119"/>
        <v>0</v>
      </c>
      <c r="H449" s="282">
        <f t="shared" si="119"/>
        <v>0</v>
      </c>
      <c r="I449" s="283">
        <f t="shared" si="119"/>
        <v>0</v>
      </c>
      <c r="J449" s="281">
        <f t="shared" si="119"/>
        <v>0</v>
      </c>
      <c r="K449" s="282">
        <f t="shared" si="119"/>
        <v>3</v>
      </c>
      <c r="L449" s="283">
        <f t="shared" si="119"/>
        <v>1</v>
      </c>
      <c r="M449" s="281">
        <f t="shared" si="119"/>
        <v>0</v>
      </c>
      <c r="N449" s="282">
        <f t="shared" si="119"/>
        <v>0</v>
      </c>
      <c r="O449" s="283">
        <f t="shared" si="119"/>
        <v>0</v>
      </c>
      <c r="P449" s="281">
        <f t="shared" si="119"/>
        <v>0</v>
      </c>
      <c r="Q449" s="282">
        <f t="shared" si="119"/>
        <v>3</v>
      </c>
      <c r="R449" s="283">
        <f t="shared" si="119"/>
        <v>1</v>
      </c>
      <c r="S449" s="284">
        <f>SUM(S450:S455)/2</f>
        <v>3.38</v>
      </c>
    </row>
    <row r="450" spans="1:19" ht="11.45" hidden="1" customHeight="1" x14ac:dyDescent="0.2">
      <c r="A450" s="275" t="s">
        <v>73</v>
      </c>
      <c r="B450" s="276" t="s">
        <v>262</v>
      </c>
      <c r="C450" s="277" t="s">
        <v>10</v>
      </c>
      <c r="D450" s="224"/>
      <c r="E450" s="225"/>
      <c r="F450" s="226"/>
      <c r="G450" s="224"/>
      <c r="H450" s="225"/>
      <c r="I450" s="226"/>
      <c r="J450" s="224"/>
      <c r="K450" s="225"/>
      <c r="L450" s="226"/>
      <c r="M450" s="224"/>
      <c r="N450" s="225"/>
      <c r="O450" s="226"/>
      <c r="P450" s="227">
        <f t="shared" ref="P450:R455" si="120">D450+G450+J450+M450</f>
        <v>0</v>
      </c>
      <c r="Q450" s="228">
        <f t="shared" si="120"/>
        <v>0</v>
      </c>
      <c r="R450" s="229">
        <f t="shared" si="120"/>
        <v>0</v>
      </c>
      <c r="S450" s="230"/>
    </row>
    <row r="451" spans="1:19" s="251" customFormat="1" ht="11.45" hidden="1" customHeight="1" x14ac:dyDescent="0.2">
      <c r="A451" s="275"/>
      <c r="B451" s="276" t="s">
        <v>263</v>
      </c>
      <c r="C451" s="277" t="s">
        <v>10</v>
      </c>
      <c r="D451" s="224"/>
      <c r="E451" s="225"/>
      <c r="F451" s="226"/>
      <c r="G451" s="224"/>
      <c r="H451" s="225"/>
      <c r="I451" s="226"/>
      <c r="J451" s="224"/>
      <c r="K451" s="225"/>
      <c r="L451" s="226"/>
      <c r="M451" s="224"/>
      <c r="N451" s="225"/>
      <c r="O451" s="226"/>
      <c r="P451" s="227">
        <f t="shared" si="120"/>
        <v>0</v>
      </c>
      <c r="Q451" s="228">
        <f t="shared" si="120"/>
        <v>0</v>
      </c>
      <c r="R451" s="229">
        <f t="shared" si="120"/>
        <v>0</v>
      </c>
      <c r="S451" s="230"/>
    </row>
    <row r="452" spans="1:19" ht="11.45" hidden="1" customHeight="1" x14ac:dyDescent="0.2">
      <c r="A452" s="275"/>
      <c r="B452" s="276" t="s">
        <v>264</v>
      </c>
      <c r="C452" s="277" t="s">
        <v>10</v>
      </c>
      <c r="D452" s="224"/>
      <c r="E452" s="225"/>
      <c r="F452" s="226"/>
      <c r="G452" s="224"/>
      <c r="H452" s="225"/>
      <c r="I452" s="226"/>
      <c r="J452" s="224">
        <v>0</v>
      </c>
      <c r="K452" s="225">
        <v>2</v>
      </c>
      <c r="L452" s="226">
        <v>0</v>
      </c>
      <c r="M452" s="224"/>
      <c r="N452" s="225"/>
      <c r="O452" s="226"/>
      <c r="P452" s="227">
        <f t="shared" si="120"/>
        <v>0</v>
      </c>
      <c r="Q452" s="228">
        <f t="shared" si="120"/>
        <v>2</v>
      </c>
      <c r="R452" s="229">
        <f t="shared" si="120"/>
        <v>0</v>
      </c>
      <c r="S452" s="230">
        <v>3.27</v>
      </c>
    </row>
    <row r="453" spans="1:19" ht="11.45" hidden="1" customHeight="1" x14ac:dyDescent="0.2">
      <c r="A453" s="275"/>
      <c r="B453" s="276" t="s">
        <v>265</v>
      </c>
      <c r="C453" s="277" t="s">
        <v>10</v>
      </c>
      <c r="D453" s="224"/>
      <c r="E453" s="225"/>
      <c r="F453" s="226"/>
      <c r="G453" s="224"/>
      <c r="H453" s="225"/>
      <c r="I453" s="226"/>
      <c r="J453" s="224">
        <v>0</v>
      </c>
      <c r="K453" s="225">
        <v>1</v>
      </c>
      <c r="L453" s="226">
        <v>1</v>
      </c>
      <c r="M453" s="224"/>
      <c r="N453" s="225"/>
      <c r="O453" s="226"/>
      <c r="P453" s="227">
        <f t="shared" si="120"/>
        <v>0</v>
      </c>
      <c r="Q453" s="228">
        <f t="shared" si="120"/>
        <v>1</v>
      </c>
      <c r="R453" s="229">
        <f t="shared" si="120"/>
        <v>1</v>
      </c>
      <c r="S453" s="230">
        <v>3.49</v>
      </c>
    </row>
    <row r="454" spans="1:19" ht="11.45" hidden="1" customHeight="1" x14ac:dyDescent="0.2">
      <c r="A454" s="275"/>
      <c r="B454" s="276" t="s">
        <v>266</v>
      </c>
      <c r="C454" s="277" t="s">
        <v>10</v>
      </c>
      <c r="D454" s="224"/>
      <c r="E454" s="225"/>
      <c r="F454" s="226"/>
      <c r="G454" s="224"/>
      <c r="H454" s="225"/>
      <c r="I454" s="226"/>
      <c r="J454" s="224"/>
      <c r="K454" s="225"/>
      <c r="L454" s="226"/>
      <c r="M454" s="224"/>
      <c r="N454" s="225"/>
      <c r="O454" s="226"/>
      <c r="P454" s="227">
        <f t="shared" si="120"/>
        <v>0</v>
      </c>
      <c r="Q454" s="228">
        <f t="shared" si="120"/>
        <v>0</v>
      </c>
      <c r="R454" s="229">
        <f t="shared" si="120"/>
        <v>0</v>
      </c>
      <c r="S454" s="230"/>
    </row>
    <row r="455" spans="1:19" ht="11.45" hidden="1" customHeight="1" x14ac:dyDescent="0.2">
      <c r="A455" s="275"/>
      <c r="B455" s="276" t="s">
        <v>267</v>
      </c>
      <c r="C455" s="277" t="s">
        <v>10</v>
      </c>
      <c r="D455" s="224"/>
      <c r="E455" s="225"/>
      <c r="F455" s="226"/>
      <c r="G455" s="224"/>
      <c r="H455" s="225"/>
      <c r="I455" s="226"/>
      <c r="J455" s="224"/>
      <c r="K455" s="225"/>
      <c r="L455" s="226"/>
      <c r="M455" s="224"/>
      <c r="N455" s="225"/>
      <c r="O455" s="226"/>
      <c r="P455" s="227">
        <f t="shared" si="120"/>
        <v>0</v>
      </c>
      <c r="Q455" s="228">
        <f t="shared" si="120"/>
        <v>0</v>
      </c>
      <c r="R455" s="229">
        <f t="shared" si="120"/>
        <v>0</v>
      </c>
      <c r="S455" s="230"/>
    </row>
    <row r="456" spans="1:19" ht="12" hidden="1" customHeight="1" x14ac:dyDescent="0.2">
      <c r="A456" s="203" t="s">
        <v>95</v>
      </c>
      <c r="B456" s="204" t="s">
        <v>96</v>
      </c>
      <c r="C456" s="205"/>
      <c r="D456" s="206">
        <f t="shared" ref="D456:R456" si="121">D457+D473</f>
        <v>0</v>
      </c>
      <c r="E456" s="207">
        <f t="shared" si="121"/>
        <v>0</v>
      </c>
      <c r="F456" s="208">
        <f t="shared" si="121"/>
        <v>0</v>
      </c>
      <c r="G456" s="206">
        <f t="shared" si="121"/>
        <v>0</v>
      </c>
      <c r="H456" s="207">
        <f t="shared" si="121"/>
        <v>0</v>
      </c>
      <c r="I456" s="208">
        <f t="shared" si="121"/>
        <v>0</v>
      </c>
      <c r="J456" s="206">
        <f t="shared" si="121"/>
        <v>0</v>
      </c>
      <c r="K456" s="207">
        <f t="shared" si="121"/>
        <v>94</v>
      </c>
      <c r="L456" s="208">
        <f t="shared" si="121"/>
        <v>125</v>
      </c>
      <c r="M456" s="206">
        <f t="shared" si="121"/>
        <v>0</v>
      </c>
      <c r="N456" s="207">
        <f t="shared" si="121"/>
        <v>40</v>
      </c>
      <c r="O456" s="208">
        <f t="shared" si="121"/>
        <v>15</v>
      </c>
      <c r="P456" s="206">
        <f t="shared" si="121"/>
        <v>0</v>
      </c>
      <c r="Q456" s="207">
        <f t="shared" si="121"/>
        <v>134</v>
      </c>
      <c r="R456" s="208">
        <f t="shared" si="121"/>
        <v>140</v>
      </c>
      <c r="S456" s="267">
        <f>(S457+S473)/2</f>
        <v>3.4124358974358975</v>
      </c>
    </row>
    <row r="457" spans="1:19" s="184" customFormat="1" ht="12" hidden="1" customHeight="1" x14ac:dyDescent="0.2">
      <c r="A457" s="268"/>
      <c r="B457" s="285" t="s">
        <v>268</v>
      </c>
      <c r="C457" s="286"/>
      <c r="D457" s="271">
        <f t="shared" ref="D457:R457" si="122">SUM(D458:D472)</f>
        <v>0</v>
      </c>
      <c r="E457" s="272">
        <f t="shared" si="122"/>
        <v>0</v>
      </c>
      <c r="F457" s="273">
        <f t="shared" si="122"/>
        <v>0</v>
      </c>
      <c r="G457" s="271">
        <f t="shared" si="122"/>
        <v>0</v>
      </c>
      <c r="H457" s="272">
        <f t="shared" si="122"/>
        <v>0</v>
      </c>
      <c r="I457" s="273">
        <f t="shared" si="122"/>
        <v>0</v>
      </c>
      <c r="J457" s="271">
        <f t="shared" si="122"/>
        <v>0</v>
      </c>
      <c r="K457" s="272">
        <f t="shared" si="122"/>
        <v>80</v>
      </c>
      <c r="L457" s="273">
        <f t="shared" si="122"/>
        <v>111</v>
      </c>
      <c r="M457" s="271">
        <f t="shared" si="122"/>
        <v>0</v>
      </c>
      <c r="N457" s="272">
        <f t="shared" si="122"/>
        <v>40</v>
      </c>
      <c r="O457" s="273">
        <f t="shared" si="122"/>
        <v>15</v>
      </c>
      <c r="P457" s="271">
        <f t="shared" si="122"/>
        <v>0</v>
      </c>
      <c r="Q457" s="272">
        <f t="shared" si="122"/>
        <v>120</v>
      </c>
      <c r="R457" s="273">
        <f t="shared" si="122"/>
        <v>126</v>
      </c>
      <c r="S457" s="274">
        <f>SUM(S458:S472)/13</f>
        <v>3.3715384615384614</v>
      </c>
    </row>
    <row r="458" spans="1:19" ht="11.45" hidden="1" customHeight="1" x14ac:dyDescent="0.2">
      <c r="A458" s="275"/>
      <c r="B458" s="287" t="s">
        <v>269</v>
      </c>
      <c r="C458" s="223" t="s">
        <v>10</v>
      </c>
      <c r="D458" s="224"/>
      <c r="E458" s="225"/>
      <c r="F458" s="226"/>
      <c r="G458" s="224"/>
      <c r="H458" s="225"/>
      <c r="I458" s="226"/>
      <c r="J458" s="224">
        <v>0</v>
      </c>
      <c r="K458" s="225">
        <v>10</v>
      </c>
      <c r="L458" s="226">
        <v>3</v>
      </c>
      <c r="M458" s="224"/>
      <c r="N458" s="225"/>
      <c r="O458" s="226"/>
      <c r="P458" s="227">
        <f t="shared" ref="P458:R472" si="123">D458+G458+J458+M458</f>
        <v>0</v>
      </c>
      <c r="Q458" s="228">
        <f t="shared" si="123"/>
        <v>10</v>
      </c>
      <c r="R458" s="229">
        <f t="shared" si="123"/>
        <v>3</v>
      </c>
      <c r="S458" s="230">
        <v>3.39</v>
      </c>
    </row>
    <row r="459" spans="1:19" ht="11.45" hidden="1" customHeight="1" x14ac:dyDescent="0.2">
      <c r="A459" s="275"/>
      <c r="B459" s="287" t="s">
        <v>270</v>
      </c>
      <c r="C459" s="223" t="s">
        <v>11</v>
      </c>
      <c r="D459" s="224"/>
      <c r="E459" s="225"/>
      <c r="F459" s="226"/>
      <c r="G459" s="224"/>
      <c r="H459" s="225"/>
      <c r="I459" s="226"/>
      <c r="J459" s="224"/>
      <c r="K459" s="225"/>
      <c r="L459" s="226"/>
      <c r="M459" s="224">
        <v>0</v>
      </c>
      <c r="N459" s="225">
        <v>10</v>
      </c>
      <c r="O459" s="226">
        <v>3</v>
      </c>
      <c r="P459" s="227">
        <f t="shared" si="123"/>
        <v>0</v>
      </c>
      <c r="Q459" s="228">
        <f t="shared" si="123"/>
        <v>10</v>
      </c>
      <c r="R459" s="229">
        <f t="shared" si="123"/>
        <v>3</v>
      </c>
      <c r="S459" s="230">
        <v>3.16</v>
      </c>
    </row>
    <row r="460" spans="1:19" ht="11.45" hidden="1" customHeight="1" x14ac:dyDescent="0.2">
      <c r="A460" s="275"/>
      <c r="B460" s="287" t="s">
        <v>271</v>
      </c>
      <c r="C460" s="223" t="s">
        <v>10</v>
      </c>
      <c r="D460" s="224"/>
      <c r="E460" s="225"/>
      <c r="F460" s="226"/>
      <c r="G460" s="224"/>
      <c r="H460" s="225"/>
      <c r="I460" s="226"/>
      <c r="J460" s="224">
        <v>0</v>
      </c>
      <c r="K460" s="225">
        <v>6</v>
      </c>
      <c r="L460" s="226">
        <v>0</v>
      </c>
      <c r="M460" s="224"/>
      <c r="N460" s="225"/>
      <c r="O460" s="226"/>
      <c r="P460" s="227">
        <f t="shared" si="123"/>
        <v>0</v>
      </c>
      <c r="Q460" s="228">
        <f t="shared" si="123"/>
        <v>6</v>
      </c>
      <c r="R460" s="229">
        <f t="shared" si="123"/>
        <v>0</v>
      </c>
      <c r="S460" s="230">
        <v>3.15</v>
      </c>
    </row>
    <row r="461" spans="1:19" ht="11.45" hidden="1" customHeight="1" x14ac:dyDescent="0.2">
      <c r="A461" s="275"/>
      <c r="B461" s="287" t="s">
        <v>272</v>
      </c>
      <c r="C461" s="223" t="s">
        <v>11</v>
      </c>
      <c r="D461" s="224"/>
      <c r="E461" s="225"/>
      <c r="F461" s="226"/>
      <c r="G461" s="224"/>
      <c r="H461" s="225"/>
      <c r="I461" s="226"/>
      <c r="J461" s="224"/>
      <c r="K461" s="225"/>
      <c r="L461" s="226"/>
      <c r="M461" s="224">
        <v>0</v>
      </c>
      <c r="N461" s="225">
        <v>10</v>
      </c>
      <c r="O461" s="226">
        <v>0</v>
      </c>
      <c r="P461" s="227">
        <f t="shared" si="123"/>
        <v>0</v>
      </c>
      <c r="Q461" s="228">
        <f t="shared" si="123"/>
        <v>10</v>
      </c>
      <c r="R461" s="229">
        <f t="shared" si="123"/>
        <v>0</v>
      </c>
      <c r="S461" s="230">
        <v>3.07</v>
      </c>
    </row>
    <row r="462" spans="1:19" ht="11.45" hidden="1" customHeight="1" x14ac:dyDescent="0.2">
      <c r="A462" s="275"/>
      <c r="B462" s="287" t="s">
        <v>273</v>
      </c>
      <c r="C462" s="223" t="s">
        <v>10</v>
      </c>
      <c r="D462" s="224"/>
      <c r="E462" s="225"/>
      <c r="F462" s="226"/>
      <c r="G462" s="224"/>
      <c r="H462" s="225"/>
      <c r="I462" s="226"/>
      <c r="J462" s="224">
        <v>0</v>
      </c>
      <c r="K462" s="225">
        <v>6</v>
      </c>
      <c r="L462" s="226">
        <v>2</v>
      </c>
      <c r="M462" s="224"/>
      <c r="N462" s="225"/>
      <c r="O462" s="226"/>
      <c r="P462" s="227">
        <f t="shared" si="123"/>
        <v>0</v>
      </c>
      <c r="Q462" s="228">
        <f t="shared" si="123"/>
        <v>6</v>
      </c>
      <c r="R462" s="229">
        <f t="shared" si="123"/>
        <v>2</v>
      </c>
      <c r="S462" s="230">
        <v>3.35</v>
      </c>
    </row>
    <row r="463" spans="1:19" ht="11.45" hidden="1" customHeight="1" x14ac:dyDescent="0.2">
      <c r="A463" s="275"/>
      <c r="B463" s="287" t="s">
        <v>274</v>
      </c>
      <c r="C463" s="223" t="s">
        <v>11</v>
      </c>
      <c r="D463" s="224"/>
      <c r="E463" s="225"/>
      <c r="F463" s="226"/>
      <c r="G463" s="224"/>
      <c r="H463" s="225"/>
      <c r="I463" s="226"/>
      <c r="J463" s="224"/>
      <c r="K463" s="225"/>
      <c r="L463" s="226"/>
      <c r="M463" s="224">
        <v>0</v>
      </c>
      <c r="N463" s="225">
        <v>5</v>
      </c>
      <c r="O463" s="226">
        <v>1</v>
      </c>
      <c r="P463" s="227">
        <f t="shared" si="123"/>
        <v>0</v>
      </c>
      <c r="Q463" s="228">
        <f t="shared" si="123"/>
        <v>5</v>
      </c>
      <c r="R463" s="229">
        <f t="shared" si="123"/>
        <v>1</v>
      </c>
      <c r="S463" s="230">
        <v>3.4</v>
      </c>
    </row>
    <row r="464" spans="1:19" ht="11.45" hidden="1" customHeight="1" x14ac:dyDescent="0.2">
      <c r="A464" s="275" t="s">
        <v>73</v>
      </c>
      <c r="B464" s="287" t="s">
        <v>275</v>
      </c>
      <c r="C464" s="223" t="s">
        <v>10</v>
      </c>
      <c r="D464" s="224"/>
      <c r="E464" s="225"/>
      <c r="F464" s="226"/>
      <c r="G464" s="224"/>
      <c r="H464" s="225"/>
      <c r="I464" s="226"/>
      <c r="J464" s="224">
        <v>0</v>
      </c>
      <c r="K464" s="225">
        <v>12</v>
      </c>
      <c r="L464" s="226">
        <v>7</v>
      </c>
      <c r="M464" s="224"/>
      <c r="N464" s="225"/>
      <c r="O464" s="226"/>
      <c r="P464" s="227">
        <f t="shared" si="123"/>
        <v>0</v>
      </c>
      <c r="Q464" s="228">
        <f t="shared" si="123"/>
        <v>12</v>
      </c>
      <c r="R464" s="229">
        <f t="shared" si="123"/>
        <v>7</v>
      </c>
      <c r="S464" s="230">
        <v>3.45</v>
      </c>
    </row>
    <row r="465" spans="1:19" s="251" customFormat="1" ht="11.45" hidden="1" customHeight="1" x14ac:dyDescent="0.2">
      <c r="A465" s="275"/>
      <c r="B465" s="287" t="s">
        <v>276</v>
      </c>
      <c r="C465" s="223" t="s">
        <v>11</v>
      </c>
      <c r="D465" s="224"/>
      <c r="E465" s="225"/>
      <c r="F465" s="226"/>
      <c r="G465" s="224"/>
      <c r="H465" s="225"/>
      <c r="I465" s="226"/>
      <c r="J465" s="224"/>
      <c r="K465" s="225"/>
      <c r="L465" s="226"/>
      <c r="M465" s="224">
        <v>0</v>
      </c>
      <c r="N465" s="225">
        <v>9</v>
      </c>
      <c r="O465" s="226">
        <v>7</v>
      </c>
      <c r="P465" s="227">
        <f t="shared" si="123"/>
        <v>0</v>
      </c>
      <c r="Q465" s="228">
        <f t="shared" si="123"/>
        <v>9</v>
      </c>
      <c r="R465" s="229">
        <f t="shared" si="123"/>
        <v>7</v>
      </c>
      <c r="S465" s="230">
        <v>3.46</v>
      </c>
    </row>
    <row r="466" spans="1:19" ht="11.45" hidden="1" customHeight="1" x14ac:dyDescent="0.2">
      <c r="A466" s="275"/>
      <c r="B466" s="287" t="s">
        <v>277</v>
      </c>
      <c r="C466" s="223" t="s">
        <v>10</v>
      </c>
      <c r="D466" s="224"/>
      <c r="E466" s="225"/>
      <c r="F466" s="226"/>
      <c r="G466" s="224"/>
      <c r="H466" s="225"/>
      <c r="I466" s="226"/>
      <c r="J466" s="224">
        <v>0</v>
      </c>
      <c r="K466" s="225">
        <v>8</v>
      </c>
      <c r="L466" s="226">
        <v>2</v>
      </c>
      <c r="M466" s="224"/>
      <c r="N466" s="225"/>
      <c r="O466" s="226"/>
      <c r="P466" s="227">
        <f t="shared" si="123"/>
        <v>0</v>
      </c>
      <c r="Q466" s="228">
        <f t="shared" si="123"/>
        <v>8</v>
      </c>
      <c r="R466" s="229">
        <f t="shared" si="123"/>
        <v>2</v>
      </c>
      <c r="S466" s="230">
        <v>3.46</v>
      </c>
    </row>
    <row r="467" spans="1:19" s="251" customFormat="1" ht="11.45" hidden="1" customHeight="1" x14ac:dyDescent="0.2">
      <c r="A467" s="275"/>
      <c r="B467" s="287" t="s">
        <v>278</v>
      </c>
      <c r="C467" s="223" t="s">
        <v>11</v>
      </c>
      <c r="D467" s="224"/>
      <c r="E467" s="225"/>
      <c r="F467" s="226"/>
      <c r="G467" s="224"/>
      <c r="H467" s="225"/>
      <c r="I467" s="226"/>
      <c r="J467" s="224"/>
      <c r="K467" s="225"/>
      <c r="L467" s="226"/>
      <c r="M467" s="224">
        <v>0</v>
      </c>
      <c r="N467" s="225">
        <v>6</v>
      </c>
      <c r="O467" s="226">
        <v>4</v>
      </c>
      <c r="P467" s="227">
        <f t="shared" si="123"/>
        <v>0</v>
      </c>
      <c r="Q467" s="228">
        <f t="shared" si="123"/>
        <v>6</v>
      </c>
      <c r="R467" s="229">
        <f t="shared" si="123"/>
        <v>4</v>
      </c>
      <c r="S467" s="230">
        <v>3.42</v>
      </c>
    </row>
    <row r="468" spans="1:19" ht="11.45" hidden="1" customHeight="1" x14ac:dyDescent="0.2">
      <c r="A468" s="275"/>
      <c r="B468" s="287" t="s">
        <v>279</v>
      </c>
      <c r="C468" s="223" t="s">
        <v>10</v>
      </c>
      <c r="D468" s="224"/>
      <c r="E468" s="225"/>
      <c r="F468" s="226"/>
      <c r="G468" s="224"/>
      <c r="H468" s="225"/>
      <c r="I468" s="226"/>
      <c r="J468" s="224">
        <v>0</v>
      </c>
      <c r="K468" s="225">
        <v>7</v>
      </c>
      <c r="L468" s="226">
        <v>2</v>
      </c>
      <c r="M468" s="224"/>
      <c r="N468" s="225"/>
      <c r="O468" s="226"/>
      <c r="P468" s="227">
        <f t="shared" si="123"/>
        <v>0</v>
      </c>
      <c r="Q468" s="228">
        <f t="shared" si="123"/>
        <v>7</v>
      </c>
      <c r="R468" s="229">
        <f t="shared" si="123"/>
        <v>2</v>
      </c>
      <c r="S468" s="230">
        <v>3.33</v>
      </c>
    </row>
    <row r="469" spans="1:19" ht="11.45" hidden="1" customHeight="1" x14ac:dyDescent="0.2">
      <c r="A469" s="275"/>
      <c r="B469" s="287" t="s">
        <v>280</v>
      </c>
      <c r="C469" s="223" t="s">
        <v>11</v>
      </c>
      <c r="D469" s="224"/>
      <c r="E469" s="225"/>
      <c r="F469" s="226"/>
      <c r="G469" s="224"/>
      <c r="H469" s="225"/>
      <c r="I469" s="226"/>
      <c r="J469" s="224"/>
      <c r="K469" s="225"/>
      <c r="L469" s="226"/>
      <c r="M469" s="224"/>
      <c r="N469" s="225"/>
      <c r="O469" s="226"/>
      <c r="P469" s="227">
        <f t="shared" si="123"/>
        <v>0</v>
      </c>
      <c r="Q469" s="228">
        <f t="shared" si="123"/>
        <v>0</v>
      </c>
      <c r="R469" s="229">
        <f t="shared" si="123"/>
        <v>0</v>
      </c>
      <c r="S469" s="230"/>
    </row>
    <row r="470" spans="1:19" ht="11.45" hidden="1" customHeight="1" x14ac:dyDescent="0.2">
      <c r="A470" s="275"/>
      <c r="B470" s="287" t="s">
        <v>281</v>
      </c>
      <c r="C470" s="223" t="s">
        <v>11</v>
      </c>
      <c r="D470" s="224"/>
      <c r="E470" s="225"/>
      <c r="F470" s="226"/>
      <c r="G470" s="224"/>
      <c r="H470" s="225"/>
      <c r="I470" s="226"/>
      <c r="J470" s="224"/>
      <c r="K470" s="225"/>
      <c r="L470" s="226"/>
      <c r="M470" s="224"/>
      <c r="N470" s="225"/>
      <c r="O470" s="226"/>
      <c r="P470" s="227">
        <f t="shared" si="123"/>
        <v>0</v>
      </c>
      <c r="Q470" s="228">
        <f t="shared" si="123"/>
        <v>0</v>
      </c>
      <c r="R470" s="229">
        <f t="shared" si="123"/>
        <v>0</v>
      </c>
      <c r="S470" s="230"/>
    </row>
    <row r="471" spans="1:19" ht="11.45" hidden="1" customHeight="1" x14ac:dyDescent="0.2">
      <c r="A471" s="275"/>
      <c r="B471" s="287" t="s">
        <v>282</v>
      </c>
      <c r="C471" s="223" t="s">
        <v>10</v>
      </c>
      <c r="D471" s="224"/>
      <c r="E471" s="225"/>
      <c r="F471" s="226"/>
      <c r="G471" s="224"/>
      <c r="H471" s="225"/>
      <c r="I471" s="226"/>
      <c r="J471" s="224">
        <v>0</v>
      </c>
      <c r="K471" s="225">
        <v>25</v>
      </c>
      <c r="L471" s="226">
        <v>81</v>
      </c>
      <c r="M471" s="224"/>
      <c r="N471" s="225"/>
      <c r="O471" s="226"/>
      <c r="P471" s="227">
        <f t="shared" si="123"/>
        <v>0</v>
      </c>
      <c r="Q471" s="228">
        <f t="shared" si="123"/>
        <v>25</v>
      </c>
      <c r="R471" s="229">
        <f t="shared" si="123"/>
        <v>81</v>
      </c>
      <c r="S471" s="230">
        <v>3.6</v>
      </c>
    </row>
    <row r="472" spans="1:19" ht="11.45" hidden="1" customHeight="1" x14ac:dyDescent="0.2">
      <c r="A472" s="275"/>
      <c r="B472" s="287" t="s">
        <v>283</v>
      </c>
      <c r="C472" s="223" t="s">
        <v>10</v>
      </c>
      <c r="D472" s="224"/>
      <c r="E472" s="225"/>
      <c r="F472" s="226"/>
      <c r="G472" s="224"/>
      <c r="H472" s="225"/>
      <c r="I472" s="226"/>
      <c r="J472" s="224">
        <v>0</v>
      </c>
      <c r="K472" s="225">
        <v>6</v>
      </c>
      <c r="L472" s="226">
        <v>14</v>
      </c>
      <c r="M472" s="224"/>
      <c r="N472" s="225"/>
      <c r="O472" s="226"/>
      <c r="P472" s="227">
        <f t="shared" si="123"/>
        <v>0</v>
      </c>
      <c r="Q472" s="228">
        <f t="shared" si="123"/>
        <v>6</v>
      </c>
      <c r="R472" s="229">
        <f t="shared" si="123"/>
        <v>14</v>
      </c>
      <c r="S472" s="230">
        <v>3.59</v>
      </c>
    </row>
    <row r="473" spans="1:19" s="184" customFormat="1" ht="12" hidden="1" customHeight="1" x14ac:dyDescent="0.2">
      <c r="A473" s="278"/>
      <c r="B473" s="279" t="s">
        <v>261</v>
      </c>
      <c r="C473" s="280"/>
      <c r="D473" s="281">
        <f>SUM(D474:D480)</f>
        <v>0</v>
      </c>
      <c r="E473" s="282">
        <f>SUM(E474:E480)</f>
        <v>0</v>
      </c>
      <c r="F473" s="283">
        <f>SUM(F474:F480)</f>
        <v>0</v>
      </c>
      <c r="G473" s="281">
        <f t="shared" ref="G473:O473" si="124">SUM(G474:G480)</f>
        <v>0</v>
      </c>
      <c r="H473" s="282">
        <f t="shared" si="124"/>
        <v>0</v>
      </c>
      <c r="I473" s="283">
        <f t="shared" si="124"/>
        <v>0</v>
      </c>
      <c r="J473" s="281">
        <f t="shared" si="124"/>
        <v>0</v>
      </c>
      <c r="K473" s="282">
        <f t="shared" si="124"/>
        <v>14</v>
      </c>
      <c r="L473" s="283">
        <f t="shared" si="124"/>
        <v>14</v>
      </c>
      <c r="M473" s="281">
        <f t="shared" si="124"/>
        <v>0</v>
      </c>
      <c r="N473" s="282">
        <f t="shared" si="124"/>
        <v>0</v>
      </c>
      <c r="O473" s="283">
        <f t="shared" si="124"/>
        <v>0</v>
      </c>
      <c r="P473" s="281">
        <f>SUM(P474:P480)</f>
        <v>0</v>
      </c>
      <c r="Q473" s="282">
        <f>SUM(Q474:Q480)</f>
        <v>14</v>
      </c>
      <c r="R473" s="283">
        <f>SUM(R474:R480)</f>
        <v>14</v>
      </c>
      <c r="S473" s="284">
        <f>SUM(S474:S480)/6</f>
        <v>3.4533333333333331</v>
      </c>
    </row>
    <row r="474" spans="1:19" ht="11.45" hidden="1" customHeight="1" x14ac:dyDescent="0.2">
      <c r="A474" s="275"/>
      <c r="B474" s="276" t="s">
        <v>284</v>
      </c>
      <c r="C474" s="277" t="s">
        <v>10</v>
      </c>
      <c r="D474" s="224"/>
      <c r="E474" s="225"/>
      <c r="F474" s="226"/>
      <c r="G474" s="224"/>
      <c r="H474" s="225"/>
      <c r="I474" s="226"/>
      <c r="J474" s="224">
        <v>0</v>
      </c>
      <c r="K474" s="225">
        <v>1</v>
      </c>
      <c r="L474" s="226">
        <v>1</v>
      </c>
      <c r="M474" s="224"/>
      <c r="N474" s="225"/>
      <c r="O474" s="226"/>
      <c r="P474" s="227">
        <f t="shared" ref="P474:R480" si="125">D474+G474+J474+M474</f>
        <v>0</v>
      </c>
      <c r="Q474" s="228">
        <f t="shared" si="125"/>
        <v>1</v>
      </c>
      <c r="R474" s="229">
        <f t="shared" si="125"/>
        <v>1</v>
      </c>
      <c r="S474" s="230">
        <v>3.45</v>
      </c>
    </row>
    <row r="475" spans="1:19" ht="11.45" hidden="1" customHeight="1" x14ac:dyDescent="0.2">
      <c r="A475" s="288"/>
      <c r="B475" s="276" t="s">
        <v>285</v>
      </c>
      <c r="C475" s="289" t="s">
        <v>10</v>
      </c>
      <c r="D475" s="290"/>
      <c r="E475" s="291"/>
      <c r="F475" s="292"/>
      <c r="G475" s="290"/>
      <c r="H475" s="291"/>
      <c r="I475" s="292"/>
      <c r="J475" s="290">
        <v>0</v>
      </c>
      <c r="K475" s="291">
        <v>2</v>
      </c>
      <c r="L475" s="292">
        <v>0</v>
      </c>
      <c r="M475" s="290"/>
      <c r="N475" s="291"/>
      <c r="O475" s="292"/>
      <c r="P475" s="227">
        <f t="shared" si="125"/>
        <v>0</v>
      </c>
      <c r="Q475" s="228">
        <f t="shared" si="125"/>
        <v>2</v>
      </c>
      <c r="R475" s="229">
        <f t="shared" si="125"/>
        <v>0</v>
      </c>
      <c r="S475" s="293">
        <v>3.27</v>
      </c>
    </row>
    <row r="476" spans="1:19" ht="11.45" hidden="1" customHeight="1" x14ac:dyDescent="0.2">
      <c r="A476" s="288"/>
      <c r="B476" s="276" t="s">
        <v>286</v>
      </c>
      <c r="C476" s="289" t="s">
        <v>10</v>
      </c>
      <c r="D476" s="290"/>
      <c r="E476" s="291"/>
      <c r="F476" s="292"/>
      <c r="G476" s="290"/>
      <c r="H476" s="291"/>
      <c r="I476" s="292"/>
      <c r="J476" s="290">
        <v>0</v>
      </c>
      <c r="K476" s="291">
        <v>4</v>
      </c>
      <c r="L476" s="292">
        <v>3</v>
      </c>
      <c r="M476" s="290"/>
      <c r="N476" s="291"/>
      <c r="O476" s="292"/>
      <c r="P476" s="227">
        <f t="shared" si="125"/>
        <v>0</v>
      </c>
      <c r="Q476" s="228">
        <f t="shared" si="125"/>
        <v>4</v>
      </c>
      <c r="R476" s="229">
        <f t="shared" si="125"/>
        <v>3</v>
      </c>
      <c r="S476" s="293">
        <v>3.48</v>
      </c>
    </row>
    <row r="477" spans="1:19" ht="11.45" hidden="1" customHeight="1" x14ac:dyDescent="0.2">
      <c r="A477" s="288"/>
      <c r="B477" s="276" t="s">
        <v>350</v>
      </c>
      <c r="C477" s="289" t="s">
        <v>10</v>
      </c>
      <c r="D477" s="290"/>
      <c r="E477" s="291"/>
      <c r="F477" s="292"/>
      <c r="G477" s="290"/>
      <c r="H477" s="291"/>
      <c r="I477" s="292"/>
      <c r="J477" s="290">
        <v>0</v>
      </c>
      <c r="K477" s="291">
        <v>3</v>
      </c>
      <c r="L477" s="292">
        <v>3</v>
      </c>
      <c r="M477" s="290"/>
      <c r="N477" s="291"/>
      <c r="O477" s="292"/>
      <c r="P477" s="227">
        <f t="shared" si="125"/>
        <v>0</v>
      </c>
      <c r="Q477" s="228">
        <f t="shared" si="125"/>
        <v>3</v>
      </c>
      <c r="R477" s="229">
        <f t="shared" si="125"/>
        <v>3</v>
      </c>
      <c r="S477" s="293">
        <v>3.46</v>
      </c>
    </row>
    <row r="478" spans="1:19" ht="11.45" hidden="1" customHeight="1" x14ac:dyDescent="0.2">
      <c r="A478" s="288"/>
      <c r="B478" s="276" t="s">
        <v>351</v>
      </c>
      <c r="C478" s="289" t="s">
        <v>10</v>
      </c>
      <c r="D478" s="290"/>
      <c r="E478" s="291"/>
      <c r="F478" s="292"/>
      <c r="G478" s="290"/>
      <c r="H478" s="291"/>
      <c r="I478" s="292"/>
      <c r="J478" s="290">
        <v>0</v>
      </c>
      <c r="K478" s="291">
        <v>2</v>
      </c>
      <c r="L478" s="292">
        <v>6</v>
      </c>
      <c r="M478" s="290"/>
      <c r="N478" s="291"/>
      <c r="O478" s="292"/>
      <c r="P478" s="227">
        <f t="shared" si="125"/>
        <v>0</v>
      </c>
      <c r="Q478" s="228">
        <f t="shared" si="125"/>
        <v>2</v>
      </c>
      <c r="R478" s="229">
        <f t="shared" si="125"/>
        <v>6</v>
      </c>
      <c r="S478" s="293">
        <v>3.57</v>
      </c>
    </row>
    <row r="479" spans="1:19" ht="11.45" hidden="1" customHeight="1" x14ac:dyDescent="0.2">
      <c r="A479" s="288"/>
      <c r="B479" s="276" t="s">
        <v>355</v>
      </c>
      <c r="C479" s="289" t="s">
        <v>10</v>
      </c>
      <c r="D479" s="290"/>
      <c r="E479" s="291"/>
      <c r="F479" s="292"/>
      <c r="G479" s="290"/>
      <c r="H479" s="291"/>
      <c r="I479" s="292"/>
      <c r="J479" s="290">
        <v>0</v>
      </c>
      <c r="K479" s="291">
        <v>2</v>
      </c>
      <c r="L479" s="292">
        <v>1</v>
      </c>
      <c r="M479" s="290"/>
      <c r="N479" s="291"/>
      <c r="O479" s="292"/>
      <c r="P479" s="227">
        <f t="shared" si="125"/>
        <v>0</v>
      </c>
      <c r="Q479" s="228">
        <f t="shared" si="125"/>
        <v>2</v>
      </c>
      <c r="R479" s="229">
        <f t="shared" si="125"/>
        <v>1</v>
      </c>
      <c r="S479" s="293">
        <v>3.49</v>
      </c>
    </row>
    <row r="480" spans="1:19" s="220" customFormat="1" ht="11.45" hidden="1" customHeight="1" x14ac:dyDescent="0.2">
      <c r="A480" s="294"/>
      <c r="B480" s="295" t="s">
        <v>356</v>
      </c>
      <c r="C480" s="277" t="s">
        <v>10</v>
      </c>
      <c r="D480" s="224"/>
      <c r="E480" s="225"/>
      <c r="F480" s="226"/>
      <c r="G480" s="224"/>
      <c r="H480" s="225"/>
      <c r="I480" s="226"/>
      <c r="J480" s="224"/>
      <c r="K480" s="225"/>
      <c r="L480" s="226"/>
      <c r="M480" s="224"/>
      <c r="N480" s="225"/>
      <c r="O480" s="226"/>
      <c r="P480" s="227">
        <f t="shared" si="125"/>
        <v>0</v>
      </c>
      <c r="Q480" s="228">
        <f t="shared" si="125"/>
        <v>0</v>
      </c>
      <c r="R480" s="229">
        <f t="shared" si="125"/>
        <v>0</v>
      </c>
      <c r="S480" s="230"/>
    </row>
    <row r="481" spans="1:19" s="251" customFormat="1" ht="12" hidden="1" customHeight="1" x14ac:dyDescent="0.2">
      <c r="A481" s="262"/>
      <c r="B481" s="262"/>
      <c r="C481" s="263"/>
      <c r="D481" s="264"/>
      <c r="E481" s="264"/>
      <c r="F481" s="264"/>
      <c r="G481" s="264"/>
      <c r="H481" s="264"/>
      <c r="I481" s="264"/>
      <c r="J481" s="264"/>
      <c r="K481" s="264"/>
      <c r="L481" s="264"/>
      <c r="M481" s="264"/>
      <c r="N481" s="264"/>
      <c r="O481" s="264"/>
      <c r="P481" s="265"/>
      <c r="Q481" s="265"/>
      <c r="R481" s="265"/>
      <c r="S481" s="266"/>
    </row>
    <row r="482" spans="1:19" ht="11.65" hidden="1" customHeight="1" x14ac:dyDescent="0.2">
      <c r="A482" s="191"/>
      <c r="B482" s="191"/>
      <c r="C482" s="192"/>
      <c r="D482" s="193" t="s">
        <v>5</v>
      </c>
      <c r="E482" s="194"/>
      <c r="F482" s="194"/>
      <c r="G482" s="194"/>
      <c r="H482" s="194"/>
      <c r="I482" s="194"/>
      <c r="J482" s="194"/>
      <c r="K482" s="194"/>
      <c r="L482" s="194"/>
      <c r="M482" s="194"/>
      <c r="N482" s="194"/>
      <c r="O482" s="194"/>
      <c r="P482" s="648" t="s">
        <v>6</v>
      </c>
      <c r="Q482" s="649"/>
      <c r="R482" s="650"/>
      <c r="S482" s="654" t="s">
        <v>207</v>
      </c>
    </row>
    <row r="483" spans="1:19" ht="11.65" hidden="1" customHeight="1" x14ac:dyDescent="0.2">
      <c r="A483" s="195" t="s">
        <v>2</v>
      </c>
      <c r="B483" s="195" t="s">
        <v>3</v>
      </c>
      <c r="C483" s="195" t="s">
        <v>4</v>
      </c>
      <c r="D483" s="193" t="s">
        <v>8</v>
      </c>
      <c r="E483" s="194"/>
      <c r="F483" s="196"/>
      <c r="G483" s="193" t="s">
        <v>9</v>
      </c>
      <c r="H483" s="194"/>
      <c r="I483" s="196"/>
      <c r="J483" s="193" t="s">
        <v>10</v>
      </c>
      <c r="K483" s="194"/>
      <c r="L483" s="196"/>
      <c r="M483" s="193" t="s">
        <v>11</v>
      </c>
      <c r="N483" s="194"/>
      <c r="O483" s="196"/>
      <c r="P483" s="651"/>
      <c r="Q483" s="652"/>
      <c r="R483" s="653"/>
      <c r="S483" s="655"/>
    </row>
    <row r="484" spans="1:19" ht="11.65" hidden="1" customHeight="1" x14ac:dyDescent="0.2">
      <c r="A484" s="197"/>
      <c r="B484" s="198"/>
      <c r="C484" s="199"/>
      <c r="D484" s="200" t="s">
        <v>208</v>
      </c>
      <c r="E484" s="201" t="s">
        <v>209</v>
      </c>
      <c r="F484" s="202" t="s">
        <v>210</v>
      </c>
      <c r="G484" s="200" t="s">
        <v>208</v>
      </c>
      <c r="H484" s="201" t="s">
        <v>209</v>
      </c>
      <c r="I484" s="202" t="s">
        <v>210</v>
      </c>
      <c r="J484" s="200" t="s">
        <v>208</v>
      </c>
      <c r="K484" s="201" t="s">
        <v>209</v>
      </c>
      <c r="L484" s="202" t="s">
        <v>210</v>
      </c>
      <c r="M484" s="200" t="s">
        <v>208</v>
      </c>
      <c r="N484" s="201" t="s">
        <v>209</v>
      </c>
      <c r="O484" s="202" t="s">
        <v>210</v>
      </c>
      <c r="P484" s="200" t="s">
        <v>208</v>
      </c>
      <c r="Q484" s="201" t="s">
        <v>209</v>
      </c>
      <c r="R484" s="202" t="s">
        <v>210</v>
      </c>
      <c r="S484" s="656"/>
    </row>
    <row r="485" spans="1:19" s="251" customFormat="1" ht="12.6" hidden="1" customHeight="1" x14ac:dyDescent="0.2">
      <c r="A485" s="203" t="s">
        <v>114</v>
      </c>
      <c r="B485" s="204" t="s">
        <v>115</v>
      </c>
      <c r="C485" s="205"/>
      <c r="D485" s="206">
        <f t="shared" ref="D485:R485" si="126">D486+D491</f>
        <v>0</v>
      </c>
      <c r="E485" s="207">
        <f t="shared" si="126"/>
        <v>0</v>
      </c>
      <c r="F485" s="208">
        <f t="shared" si="126"/>
        <v>0</v>
      </c>
      <c r="G485" s="206">
        <f t="shared" si="126"/>
        <v>0</v>
      </c>
      <c r="H485" s="207">
        <f t="shared" si="126"/>
        <v>0</v>
      </c>
      <c r="I485" s="208">
        <f t="shared" si="126"/>
        <v>0</v>
      </c>
      <c r="J485" s="206">
        <f t="shared" si="126"/>
        <v>0</v>
      </c>
      <c r="K485" s="207">
        <f t="shared" si="126"/>
        <v>96</v>
      </c>
      <c r="L485" s="208">
        <f t="shared" si="126"/>
        <v>108</v>
      </c>
      <c r="M485" s="206">
        <f t="shared" si="126"/>
        <v>0</v>
      </c>
      <c r="N485" s="207">
        <f t="shared" si="126"/>
        <v>0</v>
      </c>
      <c r="O485" s="208">
        <f t="shared" si="126"/>
        <v>0</v>
      </c>
      <c r="P485" s="206">
        <f t="shared" si="126"/>
        <v>0</v>
      </c>
      <c r="Q485" s="207">
        <f t="shared" si="126"/>
        <v>96</v>
      </c>
      <c r="R485" s="208">
        <f t="shared" si="126"/>
        <v>108</v>
      </c>
      <c r="S485" s="267">
        <f>(S486+S491)/1</f>
        <v>3.5100000000000002</v>
      </c>
    </row>
    <row r="486" spans="1:19" s="184" customFormat="1" ht="12.6" hidden="1" customHeight="1" x14ac:dyDescent="0.2">
      <c r="A486" s="268"/>
      <c r="B486" s="269" t="s">
        <v>250</v>
      </c>
      <c r="C486" s="270"/>
      <c r="D486" s="271">
        <f t="shared" ref="D486:R486" si="127">SUM(D487:D490)</f>
        <v>0</v>
      </c>
      <c r="E486" s="272">
        <f t="shared" si="127"/>
        <v>0</v>
      </c>
      <c r="F486" s="273">
        <f t="shared" si="127"/>
        <v>0</v>
      </c>
      <c r="G486" s="271">
        <f t="shared" si="127"/>
        <v>0</v>
      </c>
      <c r="H486" s="272">
        <f t="shared" si="127"/>
        <v>0</v>
      </c>
      <c r="I486" s="273">
        <f t="shared" si="127"/>
        <v>0</v>
      </c>
      <c r="J486" s="271">
        <f t="shared" si="127"/>
        <v>0</v>
      </c>
      <c r="K486" s="272">
        <f t="shared" si="127"/>
        <v>96</v>
      </c>
      <c r="L486" s="273">
        <f t="shared" si="127"/>
        <v>108</v>
      </c>
      <c r="M486" s="271">
        <f t="shared" si="127"/>
        <v>0</v>
      </c>
      <c r="N486" s="272">
        <f t="shared" si="127"/>
        <v>0</v>
      </c>
      <c r="O486" s="273">
        <f t="shared" si="127"/>
        <v>0</v>
      </c>
      <c r="P486" s="271">
        <f t="shared" si="127"/>
        <v>0</v>
      </c>
      <c r="Q486" s="272">
        <f t="shared" si="127"/>
        <v>96</v>
      </c>
      <c r="R486" s="273">
        <f t="shared" si="127"/>
        <v>108</v>
      </c>
      <c r="S486" s="274">
        <f>SUM(S487:S490)/4</f>
        <v>3.5100000000000002</v>
      </c>
    </row>
    <row r="487" spans="1:19" ht="11.65" hidden="1" customHeight="1" x14ac:dyDescent="0.2">
      <c r="A487" s="275"/>
      <c r="B487" s="276" t="s">
        <v>291</v>
      </c>
      <c r="C487" s="277" t="s">
        <v>10</v>
      </c>
      <c r="D487" s="224"/>
      <c r="E487" s="225"/>
      <c r="F487" s="226"/>
      <c r="G487" s="224"/>
      <c r="H487" s="225"/>
      <c r="I487" s="226"/>
      <c r="J487" s="224">
        <v>0</v>
      </c>
      <c r="K487" s="225">
        <v>22</v>
      </c>
      <c r="L487" s="226">
        <v>9</v>
      </c>
      <c r="M487" s="224"/>
      <c r="N487" s="225"/>
      <c r="O487" s="226"/>
      <c r="P487" s="227">
        <f t="shared" ref="P487:R490" si="128">D487+G487+J487+M487</f>
        <v>0</v>
      </c>
      <c r="Q487" s="228">
        <f t="shared" si="128"/>
        <v>22</v>
      </c>
      <c r="R487" s="229">
        <f t="shared" si="128"/>
        <v>9</v>
      </c>
      <c r="S487" s="230">
        <v>3.42</v>
      </c>
    </row>
    <row r="488" spans="1:19" ht="11.65" hidden="1" customHeight="1" x14ac:dyDescent="0.2">
      <c r="A488" s="275"/>
      <c r="B488" s="276" t="s">
        <v>292</v>
      </c>
      <c r="C488" s="277" t="s">
        <v>10</v>
      </c>
      <c r="D488" s="224"/>
      <c r="E488" s="225"/>
      <c r="F488" s="226"/>
      <c r="G488" s="224"/>
      <c r="H488" s="225"/>
      <c r="I488" s="226"/>
      <c r="J488" s="224">
        <v>0</v>
      </c>
      <c r="K488" s="225">
        <v>41</v>
      </c>
      <c r="L488" s="226">
        <v>40</v>
      </c>
      <c r="M488" s="224"/>
      <c r="N488" s="225"/>
      <c r="O488" s="226"/>
      <c r="P488" s="227">
        <f t="shared" si="128"/>
        <v>0</v>
      </c>
      <c r="Q488" s="228">
        <f t="shared" si="128"/>
        <v>41</v>
      </c>
      <c r="R488" s="229">
        <f t="shared" si="128"/>
        <v>40</v>
      </c>
      <c r="S488" s="230">
        <v>3.47</v>
      </c>
    </row>
    <row r="489" spans="1:19" ht="11.65" hidden="1" customHeight="1" x14ac:dyDescent="0.2">
      <c r="A489" s="275"/>
      <c r="B489" s="276" t="s">
        <v>293</v>
      </c>
      <c r="C489" s="277" t="s">
        <v>10</v>
      </c>
      <c r="D489" s="224"/>
      <c r="E489" s="225"/>
      <c r="F489" s="226"/>
      <c r="G489" s="224"/>
      <c r="H489" s="225"/>
      <c r="I489" s="226"/>
      <c r="J489" s="224">
        <v>0</v>
      </c>
      <c r="K489" s="225">
        <v>9</v>
      </c>
      <c r="L489" s="226">
        <v>34</v>
      </c>
      <c r="M489" s="224"/>
      <c r="N489" s="225"/>
      <c r="O489" s="226"/>
      <c r="P489" s="227">
        <f t="shared" si="128"/>
        <v>0</v>
      </c>
      <c r="Q489" s="228">
        <f t="shared" si="128"/>
        <v>9</v>
      </c>
      <c r="R489" s="229">
        <f t="shared" si="128"/>
        <v>34</v>
      </c>
      <c r="S489" s="230">
        <v>3.65</v>
      </c>
    </row>
    <row r="490" spans="1:19" ht="11.65" hidden="1" customHeight="1" x14ac:dyDescent="0.2">
      <c r="A490" s="275" t="s">
        <v>73</v>
      </c>
      <c r="B490" s="276" t="s">
        <v>294</v>
      </c>
      <c r="C490" s="277" t="s">
        <v>10</v>
      </c>
      <c r="D490" s="224"/>
      <c r="E490" s="225"/>
      <c r="F490" s="226"/>
      <c r="G490" s="224"/>
      <c r="H490" s="225"/>
      <c r="I490" s="226"/>
      <c r="J490" s="224">
        <v>0</v>
      </c>
      <c r="K490" s="225">
        <v>24</v>
      </c>
      <c r="L490" s="226">
        <v>25</v>
      </c>
      <c r="M490" s="224"/>
      <c r="N490" s="225"/>
      <c r="O490" s="226"/>
      <c r="P490" s="227">
        <f t="shared" si="128"/>
        <v>0</v>
      </c>
      <c r="Q490" s="228">
        <f t="shared" si="128"/>
        <v>24</v>
      </c>
      <c r="R490" s="229">
        <f t="shared" si="128"/>
        <v>25</v>
      </c>
      <c r="S490" s="230">
        <v>3.5</v>
      </c>
    </row>
    <row r="491" spans="1:19" s="184" customFormat="1" ht="12" hidden="1" customHeight="1" x14ac:dyDescent="0.2">
      <c r="A491" s="278"/>
      <c r="B491" s="279" t="s">
        <v>261</v>
      </c>
      <c r="C491" s="280"/>
      <c r="D491" s="281">
        <f t="shared" ref="D491:R491" si="129">SUM(D492:D494)</f>
        <v>0</v>
      </c>
      <c r="E491" s="282">
        <f t="shared" si="129"/>
        <v>0</v>
      </c>
      <c r="F491" s="283">
        <f t="shared" si="129"/>
        <v>0</v>
      </c>
      <c r="G491" s="281">
        <f t="shared" si="129"/>
        <v>0</v>
      </c>
      <c r="H491" s="282">
        <f t="shared" si="129"/>
        <v>0</v>
      </c>
      <c r="I491" s="283">
        <f t="shared" si="129"/>
        <v>0</v>
      </c>
      <c r="J491" s="281">
        <f t="shared" si="129"/>
        <v>0</v>
      </c>
      <c r="K491" s="282">
        <f t="shared" si="129"/>
        <v>0</v>
      </c>
      <c r="L491" s="283">
        <f t="shared" si="129"/>
        <v>0</v>
      </c>
      <c r="M491" s="281">
        <f t="shared" si="129"/>
        <v>0</v>
      </c>
      <c r="N491" s="282">
        <f t="shared" si="129"/>
        <v>0</v>
      </c>
      <c r="O491" s="283">
        <f t="shared" si="129"/>
        <v>0</v>
      </c>
      <c r="P491" s="281">
        <f t="shared" si="129"/>
        <v>0</v>
      </c>
      <c r="Q491" s="282">
        <f t="shared" si="129"/>
        <v>0</v>
      </c>
      <c r="R491" s="283">
        <f t="shared" si="129"/>
        <v>0</v>
      </c>
      <c r="S491" s="284">
        <f>SUM(S492:S494)/1</f>
        <v>0</v>
      </c>
    </row>
    <row r="492" spans="1:19" ht="11.65" hidden="1" customHeight="1" x14ac:dyDescent="0.2">
      <c r="A492" s="275"/>
      <c r="B492" s="276" t="s">
        <v>295</v>
      </c>
      <c r="C492" s="277" t="s">
        <v>10</v>
      </c>
      <c r="D492" s="224"/>
      <c r="E492" s="225"/>
      <c r="F492" s="226"/>
      <c r="G492" s="224"/>
      <c r="H492" s="225"/>
      <c r="I492" s="226"/>
      <c r="J492" s="224"/>
      <c r="K492" s="225"/>
      <c r="L492" s="226"/>
      <c r="M492" s="224"/>
      <c r="N492" s="225"/>
      <c r="O492" s="226"/>
      <c r="P492" s="227">
        <f t="shared" ref="P492:R494" si="130">D492+G492+J492+M492</f>
        <v>0</v>
      </c>
      <c r="Q492" s="228">
        <f t="shared" si="130"/>
        <v>0</v>
      </c>
      <c r="R492" s="229">
        <f t="shared" si="130"/>
        <v>0</v>
      </c>
      <c r="S492" s="230"/>
    </row>
    <row r="493" spans="1:19" ht="11.65" hidden="1" customHeight="1" x14ac:dyDescent="0.2">
      <c r="A493" s="288"/>
      <c r="B493" s="276" t="s">
        <v>296</v>
      </c>
      <c r="C493" s="277" t="s">
        <v>10</v>
      </c>
      <c r="D493" s="224"/>
      <c r="E493" s="225"/>
      <c r="F493" s="226"/>
      <c r="G493" s="224"/>
      <c r="H493" s="225"/>
      <c r="I493" s="226"/>
      <c r="J493" s="224"/>
      <c r="K493" s="225"/>
      <c r="L493" s="226"/>
      <c r="M493" s="224"/>
      <c r="N493" s="225"/>
      <c r="O493" s="226"/>
      <c r="P493" s="227">
        <f t="shared" si="130"/>
        <v>0</v>
      </c>
      <c r="Q493" s="228">
        <f t="shared" si="130"/>
        <v>0</v>
      </c>
      <c r="R493" s="229">
        <f t="shared" si="130"/>
        <v>0</v>
      </c>
      <c r="S493" s="293"/>
    </row>
    <row r="494" spans="1:19" s="220" customFormat="1" ht="11.65" hidden="1" customHeight="1" x14ac:dyDescent="0.2">
      <c r="A494" s="294"/>
      <c r="B494" s="276" t="s">
        <v>297</v>
      </c>
      <c r="C494" s="277" t="s">
        <v>10</v>
      </c>
      <c r="D494" s="296"/>
      <c r="E494" s="297"/>
      <c r="F494" s="298"/>
      <c r="G494" s="296"/>
      <c r="H494" s="297"/>
      <c r="I494" s="298"/>
      <c r="J494" s="296"/>
      <c r="K494" s="297"/>
      <c r="L494" s="298"/>
      <c r="M494" s="296"/>
      <c r="N494" s="297"/>
      <c r="O494" s="298"/>
      <c r="P494" s="299">
        <f t="shared" si="130"/>
        <v>0</v>
      </c>
      <c r="Q494" s="300">
        <f t="shared" si="130"/>
        <v>0</v>
      </c>
      <c r="R494" s="301">
        <f t="shared" si="130"/>
        <v>0</v>
      </c>
      <c r="S494" s="302"/>
    </row>
    <row r="495" spans="1:19" s="251" customFormat="1" ht="12.6" hidden="1" customHeight="1" x14ac:dyDescent="0.2">
      <c r="A495" s="203" t="s">
        <v>121</v>
      </c>
      <c r="B495" s="204" t="s">
        <v>122</v>
      </c>
      <c r="C495" s="205"/>
      <c r="D495" s="206">
        <f t="shared" ref="D495:R495" si="131">D496+D505</f>
        <v>0</v>
      </c>
      <c r="E495" s="207">
        <f t="shared" si="131"/>
        <v>0</v>
      </c>
      <c r="F495" s="208">
        <f t="shared" si="131"/>
        <v>0</v>
      </c>
      <c r="G495" s="206">
        <f t="shared" si="131"/>
        <v>0</v>
      </c>
      <c r="H495" s="207">
        <f t="shared" si="131"/>
        <v>0</v>
      </c>
      <c r="I495" s="208">
        <f t="shared" si="131"/>
        <v>0</v>
      </c>
      <c r="J495" s="206">
        <f t="shared" si="131"/>
        <v>0</v>
      </c>
      <c r="K495" s="207">
        <f t="shared" si="131"/>
        <v>416</v>
      </c>
      <c r="L495" s="208">
        <f t="shared" si="131"/>
        <v>336</v>
      </c>
      <c r="M495" s="206">
        <f t="shared" si="131"/>
        <v>0</v>
      </c>
      <c r="N495" s="207">
        <f t="shared" si="131"/>
        <v>0</v>
      </c>
      <c r="O495" s="208">
        <f t="shared" si="131"/>
        <v>0</v>
      </c>
      <c r="P495" s="206">
        <f t="shared" si="131"/>
        <v>0</v>
      </c>
      <c r="Q495" s="207">
        <f t="shared" si="131"/>
        <v>416</v>
      </c>
      <c r="R495" s="208">
        <f t="shared" si="131"/>
        <v>336</v>
      </c>
      <c r="S495" s="303">
        <f>(S496+S505)/2</f>
        <v>3.371666666666667</v>
      </c>
    </row>
    <row r="496" spans="1:19" s="184" customFormat="1" ht="12.6" hidden="1" customHeight="1" x14ac:dyDescent="0.2">
      <c r="A496" s="268"/>
      <c r="B496" s="269" t="s">
        <v>250</v>
      </c>
      <c r="C496" s="304"/>
      <c r="D496" s="271">
        <f t="shared" ref="D496:R496" si="132">SUM(D497:D503)</f>
        <v>0</v>
      </c>
      <c r="E496" s="272">
        <f t="shared" si="132"/>
        <v>0</v>
      </c>
      <c r="F496" s="273">
        <f t="shared" si="132"/>
        <v>0</v>
      </c>
      <c r="G496" s="271">
        <f t="shared" si="132"/>
        <v>0</v>
      </c>
      <c r="H496" s="272">
        <f t="shared" si="132"/>
        <v>0</v>
      </c>
      <c r="I496" s="273">
        <f t="shared" si="132"/>
        <v>0</v>
      </c>
      <c r="J496" s="271">
        <f t="shared" si="132"/>
        <v>0</v>
      </c>
      <c r="K496" s="272">
        <f t="shared" si="132"/>
        <v>343</v>
      </c>
      <c r="L496" s="273">
        <f t="shared" si="132"/>
        <v>330</v>
      </c>
      <c r="M496" s="271">
        <f t="shared" si="132"/>
        <v>0</v>
      </c>
      <c r="N496" s="272">
        <f t="shared" si="132"/>
        <v>0</v>
      </c>
      <c r="O496" s="273">
        <f t="shared" si="132"/>
        <v>0</v>
      </c>
      <c r="P496" s="271">
        <f t="shared" si="132"/>
        <v>0</v>
      </c>
      <c r="Q496" s="272">
        <f t="shared" si="132"/>
        <v>343</v>
      </c>
      <c r="R496" s="273">
        <f t="shared" si="132"/>
        <v>330</v>
      </c>
      <c r="S496" s="274">
        <f>SUM(S497:S503)/7</f>
        <v>3.47</v>
      </c>
    </row>
    <row r="497" spans="1:19" ht="11.65" hidden="1" customHeight="1" x14ac:dyDescent="0.2">
      <c r="A497" s="275" t="s">
        <v>73</v>
      </c>
      <c r="B497" s="276" t="s">
        <v>298</v>
      </c>
      <c r="C497" s="277" t="s">
        <v>10</v>
      </c>
      <c r="D497" s="224"/>
      <c r="E497" s="225"/>
      <c r="F497" s="226"/>
      <c r="G497" s="224"/>
      <c r="H497" s="225"/>
      <c r="I497" s="226"/>
      <c r="J497" s="224">
        <v>0</v>
      </c>
      <c r="K497" s="225">
        <v>9</v>
      </c>
      <c r="L497" s="226">
        <v>5</v>
      </c>
      <c r="M497" s="224"/>
      <c r="N497" s="225"/>
      <c r="O497" s="226"/>
      <c r="P497" s="227">
        <f t="shared" ref="P497:R502" si="133">D497+G497+J497+M497</f>
        <v>0</v>
      </c>
      <c r="Q497" s="228">
        <f t="shared" si="133"/>
        <v>9</v>
      </c>
      <c r="R497" s="229">
        <f t="shared" si="133"/>
        <v>5</v>
      </c>
      <c r="S497" s="230">
        <v>3.53</v>
      </c>
    </row>
    <row r="498" spans="1:19" ht="11.65" hidden="1" customHeight="1" x14ac:dyDescent="0.2">
      <c r="A498" s="275"/>
      <c r="B498" s="276" t="s">
        <v>299</v>
      </c>
      <c r="C498" s="277" t="s">
        <v>10</v>
      </c>
      <c r="D498" s="224"/>
      <c r="E498" s="225"/>
      <c r="F498" s="226"/>
      <c r="G498" s="224"/>
      <c r="H498" s="225"/>
      <c r="I498" s="226"/>
      <c r="J498" s="224">
        <v>0</v>
      </c>
      <c r="K498" s="225">
        <v>4</v>
      </c>
      <c r="L498" s="226">
        <v>9</v>
      </c>
      <c r="M498" s="224"/>
      <c r="N498" s="225"/>
      <c r="O498" s="226"/>
      <c r="P498" s="227">
        <f t="shared" si="133"/>
        <v>0</v>
      </c>
      <c r="Q498" s="228">
        <f t="shared" si="133"/>
        <v>4</v>
      </c>
      <c r="R498" s="229">
        <f t="shared" si="133"/>
        <v>9</v>
      </c>
      <c r="S498" s="230">
        <v>3.5</v>
      </c>
    </row>
    <row r="499" spans="1:19" ht="11.65" hidden="1" customHeight="1" x14ac:dyDescent="0.2">
      <c r="A499" s="275"/>
      <c r="B499" s="276" t="s">
        <v>300</v>
      </c>
      <c r="C499" s="277" t="s">
        <v>10</v>
      </c>
      <c r="D499" s="224"/>
      <c r="E499" s="225"/>
      <c r="F499" s="226"/>
      <c r="G499" s="224"/>
      <c r="H499" s="225"/>
      <c r="I499" s="226"/>
      <c r="J499" s="224">
        <v>0</v>
      </c>
      <c r="K499" s="225">
        <v>12</v>
      </c>
      <c r="L499" s="226">
        <v>3</v>
      </c>
      <c r="M499" s="224"/>
      <c r="N499" s="225"/>
      <c r="O499" s="226"/>
      <c r="P499" s="227">
        <f t="shared" si="133"/>
        <v>0</v>
      </c>
      <c r="Q499" s="228">
        <f t="shared" si="133"/>
        <v>12</v>
      </c>
      <c r="R499" s="229">
        <f t="shared" si="133"/>
        <v>3</v>
      </c>
      <c r="S499" s="230">
        <v>3.33</v>
      </c>
    </row>
    <row r="500" spans="1:19" ht="11.65" hidden="1" customHeight="1" x14ac:dyDescent="0.2">
      <c r="A500" s="275"/>
      <c r="B500" s="305" t="s">
        <v>301</v>
      </c>
      <c r="C500" s="306" t="s">
        <v>10</v>
      </c>
      <c r="D500" s="224"/>
      <c r="E500" s="225"/>
      <c r="F500" s="226"/>
      <c r="G500" s="224"/>
      <c r="H500" s="225"/>
      <c r="I500" s="226"/>
      <c r="J500" s="224">
        <v>0</v>
      </c>
      <c r="K500" s="225">
        <v>22</v>
      </c>
      <c r="L500" s="226">
        <v>10</v>
      </c>
      <c r="M500" s="224"/>
      <c r="N500" s="225"/>
      <c r="O500" s="226"/>
      <c r="P500" s="227">
        <f t="shared" si="133"/>
        <v>0</v>
      </c>
      <c r="Q500" s="228">
        <f t="shared" si="133"/>
        <v>22</v>
      </c>
      <c r="R500" s="229">
        <f t="shared" si="133"/>
        <v>10</v>
      </c>
      <c r="S500" s="307">
        <v>3.42</v>
      </c>
    </row>
    <row r="501" spans="1:19" ht="11.65" hidden="1" customHeight="1" x14ac:dyDescent="0.2">
      <c r="A501" s="275"/>
      <c r="B501" s="276" t="s">
        <v>302</v>
      </c>
      <c r="C501" s="277" t="s">
        <v>10</v>
      </c>
      <c r="D501" s="224"/>
      <c r="E501" s="225"/>
      <c r="F501" s="226"/>
      <c r="G501" s="224"/>
      <c r="H501" s="225"/>
      <c r="I501" s="226"/>
      <c r="J501" s="224">
        <v>0</v>
      </c>
      <c r="K501" s="225">
        <v>14</v>
      </c>
      <c r="L501" s="226">
        <v>18</v>
      </c>
      <c r="M501" s="224"/>
      <c r="N501" s="225"/>
      <c r="O501" s="226"/>
      <c r="P501" s="227">
        <f t="shared" si="133"/>
        <v>0</v>
      </c>
      <c r="Q501" s="228">
        <f t="shared" si="133"/>
        <v>14</v>
      </c>
      <c r="R501" s="229">
        <f t="shared" si="133"/>
        <v>18</v>
      </c>
      <c r="S501" s="230">
        <v>3.54</v>
      </c>
    </row>
    <row r="502" spans="1:19" ht="11.65" hidden="1" customHeight="1" x14ac:dyDescent="0.2">
      <c r="A502" s="275"/>
      <c r="B502" s="276" t="s">
        <v>303</v>
      </c>
      <c r="C502" s="277" t="s">
        <v>10</v>
      </c>
      <c r="D502" s="224"/>
      <c r="E502" s="225"/>
      <c r="F502" s="226"/>
      <c r="G502" s="224"/>
      <c r="H502" s="225"/>
      <c r="I502" s="226"/>
      <c r="J502" s="224">
        <v>0</v>
      </c>
      <c r="K502" s="225">
        <v>264</v>
      </c>
      <c r="L502" s="226">
        <v>268</v>
      </c>
      <c r="M502" s="224"/>
      <c r="N502" s="225"/>
      <c r="O502" s="226"/>
      <c r="P502" s="227">
        <f t="shared" si="133"/>
        <v>0</v>
      </c>
      <c r="Q502" s="228">
        <f t="shared" si="133"/>
        <v>264</v>
      </c>
      <c r="R502" s="229">
        <f t="shared" si="133"/>
        <v>268</v>
      </c>
      <c r="S502" s="230">
        <v>3.49</v>
      </c>
    </row>
    <row r="503" spans="1:19" ht="11.65" hidden="1" customHeight="1" x14ac:dyDescent="0.2">
      <c r="A503" s="275"/>
      <c r="B503" s="276" t="s">
        <v>304</v>
      </c>
      <c r="C503" s="277" t="s">
        <v>10</v>
      </c>
      <c r="D503" s="224"/>
      <c r="E503" s="225"/>
      <c r="F503" s="226"/>
      <c r="G503" s="224"/>
      <c r="H503" s="225"/>
      <c r="I503" s="226"/>
      <c r="J503" s="224">
        <v>0</v>
      </c>
      <c r="K503" s="225">
        <v>18</v>
      </c>
      <c r="L503" s="226">
        <v>17</v>
      </c>
      <c r="M503" s="224"/>
      <c r="N503" s="225"/>
      <c r="O503" s="226"/>
      <c r="P503" s="227">
        <f>D503+G503+J503+M503</f>
        <v>0</v>
      </c>
      <c r="Q503" s="228">
        <f>E503+H503+K503+N503</f>
        <v>18</v>
      </c>
      <c r="R503" s="229">
        <f>F503+I503+L503+O503</f>
        <v>17</v>
      </c>
      <c r="S503" s="230">
        <v>3.48</v>
      </c>
    </row>
    <row r="504" spans="1:19" ht="11.65" hidden="1" customHeight="1" x14ac:dyDescent="0.2">
      <c r="A504" s="275"/>
      <c r="B504" s="276"/>
      <c r="C504" s="277"/>
      <c r="D504" s="224"/>
      <c r="E504" s="225"/>
      <c r="F504" s="226"/>
      <c r="G504" s="224"/>
      <c r="H504" s="225"/>
      <c r="I504" s="226"/>
      <c r="J504" s="224"/>
      <c r="K504" s="225"/>
      <c r="L504" s="226"/>
      <c r="M504" s="224"/>
      <c r="N504" s="225"/>
      <c r="O504" s="226"/>
      <c r="P504" s="227"/>
      <c r="Q504" s="228"/>
      <c r="R504" s="229"/>
      <c r="S504" s="230"/>
    </row>
    <row r="505" spans="1:19" s="184" customFormat="1" ht="12" hidden="1" customHeight="1" x14ac:dyDescent="0.2">
      <c r="A505" s="278"/>
      <c r="B505" s="279" t="s">
        <v>261</v>
      </c>
      <c r="C505" s="280"/>
      <c r="D505" s="281">
        <f t="shared" ref="D505:R505" si="134">SUM(D506:D514)</f>
        <v>0</v>
      </c>
      <c r="E505" s="282">
        <f t="shared" si="134"/>
        <v>0</v>
      </c>
      <c r="F505" s="283">
        <f t="shared" si="134"/>
        <v>0</v>
      </c>
      <c r="G505" s="281">
        <f t="shared" si="134"/>
        <v>0</v>
      </c>
      <c r="H505" s="282">
        <f t="shared" si="134"/>
        <v>0</v>
      </c>
      <c r="I505" s="283">
        <f t="shared" si="134"/>
        <v>0</v>
      </c>
      <c r="J505" s="281">
        <f t="shared" si="134"/>
        <v>0</v>
      </c>
      <c r="K505" s="282">
        <f t="shared" si="134"/>
        <v>73</v>
      </c>
      <c r="L505" s="283">
        <f t="shared" si="134"/>
        <v>6</v>
      </c>
      <c r="M505" s="281">
        <f t="shared" si="134"/>
        <v>0</v>
      </c>
      <c r="N505" s="282">
        <f t="shared" si="134"/>
        <v>0</v>
      </c>
      <c r="O505" s="283">
        <f t="shared" si="134"/>
        <v>0</v>
      </c>
      <c r="P505" s="281">
        <f t="shared" si="134"/>
        <v>0</v>
      </c>
      <c r="Q505" s="282">
        <f t="shared" si="134"/>
        <v>73</v>
      </c>
      <c r="R505" s="283">
        <f t="shared" si="134"/>
        <v>6</v>
      </c>
      <c r="S505" s="284">
        <f>SUM(S506:S514)/3</f>
        <v>3.2733333333333334</v>
      </c>
    </row>
    <row r="506" spans="1:19" s="220" customFormat="1" ht="11.65" hidden="1" customHeight="1" x14ac:dyDescent="0.2">
      <c r="A506" s="275"/>
      <c r="B506" s="276" t="s">
        <v>298</v>
      </c>
      <c r="C506" s="277" t="s">
        <v>10</v>
      </c>
      <c r="D506" s="308"/>
      <c r="E506" s="309"/>
      <c r="F506" s="310"/>
      <c r="G506" s="224"/>
      <c r="H506" s="225"/>
      <c r="I506" s="226"/>
      <c r="J506" s="224"/>
      <c r="K506" s="225"/>
      <c r="L506" s="226"/>
      <c r="M506" s="224"/>
      <c r="N506" s="225"/>
      <c r="O506" s="226"/>
      <c r="P506" s="227">
        <f t="shared" ref="P506:R513" si="135">D506+G506+J506+M506</f>
        <v>0</v>
      </c>
      <c r="Q506" s="228">
        <f t="shared" si="135"/>
        <v>0</v>
      </c>
      <c r="R506" s="229">
        <f t="shared" si="135"/>
        <v>0</v>
      </c>
      <c r="S506" s="230"/>
    </row>
    <row r="507" spans="1:19" s="220" customFormat="1" ht="11.65" hidden="1" customHeight="1" x14ac:dyDescent="0.2">
      <c r="A507" s="275"/>
      <c r="B507" s="276" t="s">
        <v>305</v>
      </c>
      <c r="C507" s="277" t="s">
        <v>10</v>
      </c>
      <c r="D507" s="308"/>
      <c r="E507" s="309"/>
      <c r="F507" s="310"/>
      <c r="G507" s="224"/>
      <c r="H507" s="225"/>
      <c r="I507" s="226"/>
      <c r="J507" s="224"/>
      <c r="K507" s="225"/>
      <c r="L507" s="226"/>
      <c r="M507" s="224"/>
      <c r="N507" s="225"/>
      <c r="O507" s="226"/>
      <c r="P507" s="227">
        <f t="shared" si="135"/>
        <v>0</v>
      </c>
      <c r="Q507" s="228">
        <f t="shared" si="135"/>
        <v>0</v>
      </c>
      <c r="R507" s="229">
        <f t="shared" si="135"/>
        <v>0</v>
      </c>
      <c r="S507" s="230"/>
    </row>
    <row r="508" spans="1:19" s="220" customFormat="1" ht="11.65" hidden="1" customHeight="1" x14ac:dyDescent="0.2">
      <c r="A508" s="275"/>
      <c r="B508" s="276" t="s">
        <v>300</v>
      </c>
      <c r="C508" s="277" t="s">
        <v>10</v>
      </c>
      <c r="D508" s="308"/>
      <c r="E508" s="309"/>
      <c r="F508" s="310"/>
      <c r="G508" s="224"/>
      <c r="H508" s="225"/>
      <c r="I508" s="226"/>
      <c r="J508" s="224"/>
      <c r="K508" s="225"/>
      <c r="L508" s="226"/>
      <c r="M508" s="224"/>
      <c r="N508" s="225"/>
      <c r="O508" s="226"/>
      <c r="P508" s="227">
        <f t="shared" si="135"/>
        <v>0</v>
      </c>
      <c r="Q508" s="228">
        <f t="shared" si="135"/>
        <v>0</v>
      </c>
      <c r="R508" s="229">
        <f t="shared" si="135"/>
        <v>0</v>
      </c>
      <c r="S508" s="230"/>
    </row>
    <row r="509" spans="1:19" s="251" customFormat="1" ht="11.65" hidden="1" customHeight="1" x14ac:dyDescent="0.2">
      <c r="A509" s="275"/>
      <c r="B509" s="276" t="s">
        <v>306</v>
      </c>
      <c r="C509" s="277" t="s">
        <v>10</v>
      </c>
      <c r="D509" s="224"/>
      <c r="E509" s="225"/>
      <c r="F509" s="226"/>
      <c r="G509" s="224"/>
      <c r="H509" s="225"/>
      <c r="I509" s="226"/>
      <c r="J509" s="224"/>
      <c r="K509" s="225"/>
      <c r="L509" s="226"/>
      <c r="M509" s="224"/>
      <c r="N509" s="225"/>
      <c r="O509" s="226"/>
      <c r="P509" s="227">
        <f t="shared" si="135"/>
        <v>0</v>
      </c>
      <c r="Q509" s="228">
        <f t="shared" si="135"/>
        <v>0</v>
      </c>
      <c r="R509" s="229">
        <f t="shared" si="135"/>
        <v>0</v>
      </c>
      <c r="S509" s="230"/>
    </row>
    <row r="510" spans="1:19" s="251" customFormat="1" ht="11.65" hidden="1" customHeight="1" x14ac:dyDescent="0.2">
      <c r="A510" s="275"/>
      <c r="B510" s="276" t="s">
        <v>307</v>
      </c>
      <c r="C510" s="277" t="s">
        <v>10</v>
      </c>
      <c r="D510" s="308"/>
      <c r="E510" s="309"/>
      <c r="F510" s="310"/>
      <c r="G510" s="224"/>
      <c r="H510" s="225"/>
      <c r="I510" s="226"/>
      <c r="J510" s="224"/>
      <c r="K510" s="225"/>
      <c r="L510" s="226"/>
      <c r="M510" s="224"/>
      <c r="N510" s="225"/>
      <c r="O510" s="226"/>
      <c r="P510" s="227">
        <f t="shared" si="135"/>
        <v>0</v>
      </c>
      <c r="Q510" s="228">
        <f t="shared" si="135"/>
        <v>0</v>
      </c>
      <c r="R510" s="229">
        <f t="shared" si="135"/>
        <v>0</v>
      </c>
      <c r="S510" s="230"/>
    </row>
    <row r="511" spans="1:19" s="251" customFormat="1" ht="11.65" hidden="1" customHeight="1" x14ac:dyDescent="0.2">
      <c r="A511" s="275"/>
      <c r="B511" s="276" t="s">
        <v>308</v>
      </c>
      <c r="C511" s="277" t="s">
        <v>10</v>
      </c>
      <c r="D511" s="308"/>
      <c r="E511" s="309"/>
      <c r="F511" s="310"/>
      <c r="G511" s="224"/>
      <c r="H511" s="225"/>
      <c r="I511" s="226"/>
      <c r="J511" s="224">
        <v>0</v>
      </c>
      <c r="K511" s="225">
        <v>47</v>
      </c>
      <c r="L511" s="226">
        <v>5</v>
      </c>
      <c r="M511" s="224"/>
      <c r="N511" s="225"/>
      <c r="O511" s="226"/>
      <c r="P511" s="227">
        <f t="shared" si="135"/>
        <v>0</v>
      </c>
      <c r="Q511" s="228">
        <f t="shared" si="135"/>
        <v>47</v>
      </c>
      <c r="R511" s="229">
        <f t="shared" si="135"/>
        <v>5</v>
      </c>
      <c r="S511" s="230">
        <v>3.3</v>
      </c>
    </row>
    <row r="512" spans="1:19" ht="11.65" hidden="1" customHeight="1" x14ac:dyDescent="0.2">
      <c r="A512" s="275"/>
      <c r="B512" s="276" t="s">
        <v>304</v>
      </c>
      <c r="C512" s="277" t="s">
        <v>10</v>
      </c>
      <c r="D512" s="224"/>
      <c r="E512" s="225"/>
      <c r="F512" s="226"/>
      <c r="G512" s="224"/>
      <c r="H512" s="225"/>
      <c r="I512" s="226"/>
      <c r="J512" s="224">
        <v>0</v>
      </c>
      <c r="K512" s="225">
        <v>1</v>
      </c>
      <c r="L512" s="226">
        <v>0</v>
      </c>
      <c r="M512" s="224"/>
      <c r="N512" s="225"/>
      <c r="O512" s="226"/>
      <c r="P512" s="227">
        <f t="shared" si="135"/>
        <v>0</v>
      </c>
      <c r="Q512" s="228">
        <f t="shared" si="135"/>
        <v>1</v>
      </c>
      <c r="R512" s="229">
        <f t="shared" si="135"/>
        <v>0</v>
      </c>
      <c r="S512" s="230">
        <v>3.25</v>
      </c>
    </row>
    <row r="513" spans="1:19" ht="11.65" hidden="1" customHeight="1" x14ac:dyDescent="0.2">
      <c r="A513" s="275"/>
      <c r="B513" s="276" t="s">
        <v>309</v>
      </c>
      <c r="C513" s="277" t="s">
        <v>352</v>
      </c>
      <c r="D513" s="224"/>
      <c r="E513" s="225"/>
      <c r="F513" s="226"/>
      <c r="G513" s="224"/>
      <c r="H513" s="225"/>
      <c r="I513" s="226"/>
      <c r="J513" s="224">
        <v>0</v>
      </c>
      <c r="K513" s="225">
        <v>25</v>
      </c>
      <c r="L513" s="226">
        <v>1</v>
      </c>
      <c r="M513" s="224"/>
      <c r="N513" s="225"/>
      <c r="O513" s="226"/>
      <c r="P513" s="227">
        <f t="shared" si="135"/>
        <v>0</v>
      </c>
      <c r="Q513" s="228">
        <f t="shared" si="135"/>
        <v>25</v>
      </c>
      <c r="R513" s="229">
        <f t="shared" si="135"/>
        <v>1</v>
      </c>
      <c r="S513" s="230">
        <v>3.27</v>
      </c>
    </row>
    <row r="514" spans="1:19" ht="11.65" hidden="1" customHeight="1" x14ac:dyDescent="0.2">
      <c r="A514" s="275"/>
      <c r="B514" s="276"/>
      <c r="C514" s="277"/>
      <c r="D514" s="224"/>
      <c r="E514" s="225"/>
      <c r="F514" s="226"/>
      <c r="G514" s="224"/>
      <c r="H514" s="225"/>
      <c r="I514" s="226"/>
      <c r="J514" s="224"/>
      <c r="K514" s="225"/>
      <c r="L514" s="226"/>
      <c r="M514" s="224"/>
      <c r="N514" s="225"/>
      <c r="O514" s="226"/>
      <c r="P514" s="227"/>
      <c r="Q514" s="228"/>
      <c r="R514" s="229"/>
      <c r="S514" s="230"/>
    </row>
    <row r="515" spans="1:19" s="251" customFormat="1" ht="12.6" hidden="1" customHeight="1" x14ac:dyDescent="0.2">
      <c r="A515" s="203" t="s">
        <v>134</v>
      </c>
      <c r="B515" s="204" t="s">
        <v>135</v>
      </c>
      <c r="C515" s="205"/>
      <c r="D515" s="206">
        <f t="shared" ref="D515:R515" si="136">D516+D524</f>
        <v>0</v>
      </c>
      <c r="E515" s="207">
        <f t="shared" si="136"/>
        <v>0</v>
      </c>
      <c r="F515" s="208">
        <f t="shared" si="136"/>
        <v>0</v>
      </c>
      <c r="G515" s="206">
        <f t="shared" si="136"/>
        <v>0</v>
      </c>
      <c r="H515" s="207">
        <f t="shared" si="136"/>
        <v>0</v>
      </c>
      <c r="I515" s="208">
        <f t="shared" si="136"/>
        <v>0</v>
      </c>
      <c r="J515" s="206">
        <f t="shared" si="136"/>
        <v>1</v>
      </c>
      <c r="K515" s="207">
        <f t="shared" si="136"/>
        <v>61</v>
      </c>
      <c r="L515" s="208">
        <f t="shared" si="136"/>
        <v>45</v>
      </c>
      <c r="M515" s="206">
        <f t="shared" si="136"/>
        <v>0</v>
      </c>
      <c r="N515" s="207">
        <f t="shared" si="136"/>
        <v>58</v>
      </c>
      <c r="O515" s="208">
        <f t="shared" si="136"/>
        <v>16</v>
      </c>
      <c r="P515" s="206">
        <f t="shared" si="136"/>
        <v>1</v>
      </c>
      <c r="Q515" s="207">
        <f t="shared" si="136"/>
        <v>119</v>
      </c>
      <c r="R515" s="208">
        <f t="shared" si="136"/>
        <v>61</v>
      </c>
      <c r="S515" s="267">
        <f>(S516+S524)/2</f>
        <v>3.41</v>
      </c>
    </row>
    <row r="516" spans="1:19" s="184" customFormat="1" ht="12.6" hidden="1" customHeight="1" x14ac:dyDescent="0.2">
      <c r="A516" s="268"/>
      <c r="B516" s="269" t="s">
        <v>250</v>
      </c>
      <c r="C516" s="304"/>
      <c r="D516" s="271">
        <f t="shared" ref="D516:R516" si="137">SUM(D517:D523)</f>
        <v>0</v>
      </c>
      <c r="E516" s="272">
        <f t="shared" si="137"/>
        <v>0</v>
      </c>
      <c r="F516" s="273">
        <f t="shared" si="137"/>
        <v>0</v>
      </c>
      <c r="G516" s="271">
        <f t="shared" si="137"/>
        <v>0</v>
      </c>
      <c r="H516" s="272">
        <f t="shared" si="137"/>
        <v>0</v>
      </c>
      <c r="I516" s="273">
        <f t="shared" si="137"/>
        <v>0</v>
      </c>
      <c r="J516" s="271">
        <f t="shared" si="137"/>
        <v>1</v>
      </c>
      <c r="K516" s="272">
        <f t="shared" si="137"/>
        <v>55</v>
      </c>
      <c r="L516" s="273">
        <f t="shared" si="137"/>
        <v>41</v>
      </c>
      <c r="M516" s="271">
        <f t="shared" si="137"/>
        <v>0</v>
      </c>
      <c r="N516" s="272">
        <f t="shared" si="137"/>
        <v>58</v>
      </c>
      <c r="O516" s="273">
        <f t="shared" si="137"/>
        <v>16</v>
      </c>
      <c r="P516" s="271">
        <f t="shared" si="137"/>
        <v>1</v>
      </c>
      <c r="Q516" s="272">
        <f t="shared" si="137"/>
        <v>113</v>
      </c>
      <c r="R516" s="273">
        <f t="shared" si="137"/>
        <v>57</v>
      </c>
      <c r="S516" s="274">
        <f>SUM(S517:S523)/6</f>
        <v>3.4000000000000004</v>
      </c>
    </row>
    <row r="517" spans="1:19" ht="11.65" hidden="1" customHeight="1" x14ac:dyDescent="0.2">
      <c r="A517" s="275" t="s">
        <v>73</v>
      </c>
      <c r="B517" s="276" t="s">
        <v>310</v>
      </c>
      <c r="C517" s="277" t="s">
        <v>10</v>
      </c>
      <c r="D517" s="224"/>
      <c r="E517" s="225"/>
      <c r="F517" s="226"/>
      <c r="G517" s="224"/>
      <c r="H517" s="225"/>
      <c r="I517" s="226"/>
      <c r="J517" s="224">
        <v>0</v>
      </c>
      <c r="K517" s="225">
        <v>8</v>
      </c>
      <c r="L517" s="226">
        <v>5</v>
      </c>
      <c r="M517" s="224"/>
      <c r="N517" s="225"/>
      <c r="O517" s="226"/>
      <c r="P517" s="227">
        <f t="shared" ref="P517:R522" si="138">D517+G517+J517+M517</f>
        <v>0</v>
      </c>
      <c r="Q517" s="228">
        <f t="shared" si="138"/>
        <v>8</v>
      </c>
      <c r="R517" s="229">
        <f t="shared" si="138"/>
        <v>5</v>
      </c>
      <c r="S517" s="230">
        <v>3.39</v>
      </c>
    </row>
    <row r="518" spans="1:19" ht="11.65" hidden="1" customHeight="1" x14ac:dyDescent="0.2">
      <c r="A518" s="275"/>
      <c r="B518" s="276" t="s">
        <v>311</v>
      </c>
      <c r="C518" s="277" t="s">
        <v>10</v>
      </c>
      <c r="D518" s="224"/>
      <c r="E518" s="225"/>
      <c r="F518" s="226"/>
      <c r="G518" s="224"/>
      <c r="H518" s="225"/>
      <c r="I518" s="226"/>
      <c r="J518" s="224">
        <v>0</v>
      </c>
      <c r="K518" s="225">
        <v>5</v>
      </c>
      <c r="L518" s="226">
        <v>6</v>
      </c>
      <c r="M518" s="224"/>
      <c r="N518" s="225"/>
      <c r="O518" s="226"/>
      <c r="P518" s="227">
        <f t="shared" si="138"/>
        <v>0</v>
      </c>
      <c r="Q518" s="228">
        <f t="shared" si="138"/>
        <v>5</v>
      </c>
      <c r="R518" s="229">
        <f t="shared" si="138"/>
        <v>6</v>
      </c>
      <c r="S518" s="230">
        <v>3.42</v>
      </c>
    </row>
    <row r="519" spans="1:19" ht="11.65" hidden="1" customHeight="1" x14ac:dyDescent="0.2">
      <c r="A519" s="275"/>
      <c r="B519" s="276" t="s">
        <v>312</v>
      </c>
      <c r="C519" s="277" t="s">
        <v>10</v>
      </c>
      <c r="D519" s="224"/>
      <c r="E519" s="225"/>
      <c r="F519" s="226"/>
      <c r="G519" s="224"/>
      <c r="H519" s="225"/>
      <c r="I519" s="226"/>
      <c r="J519" s="224">
        <v>0</v>
      </c>
      <c r="K519" s="225">
        <v>8</v>
      </c>
      <c r="L519" s="226">
        <v>20</v>
      </c>
      <c r="M519" s="224"/>
      <c r="N519" s="225"/>
      <c r="O519" s="226"/>
      <c r="P519" s="227">
        <f t="shared" si="138"/>
        <v>0</v>
      </c>
      <c r="Q519" s="228">
        <f t="shared" si="138"/>
        <v>8</v>
      </c>
      <c r="R519" s="229">
        <f t="shared" si="138"/>
        <v>20</v>
      </c>
      <c r="S519" s="230">
        <v>3.56</v>
      </c>
    </row>
    <row r="520" spans="1:19" ht="11.65" hidden="1" customHeight="1" x14ac:dyDescent="0.2">
      <c r="A520" s="275"/>
      <c r="B520" s="276" t="s">
        <v>313</v>
      </c>
      <c r="C520" s="277" t="s">
        <v>10</v>
      </c>
      <c r="D520" s="224"/>
      <c r="E520" s="225"/>
      <c r="F520" s="226"/>
      <c r="G520" s="224"/>
      <c r="H520" s="225"/>
      <c r="I520" s="226"/>
      <c r="J520" s="224">
        <v>0</v>
      </c>
      <c r="K520" s="225">
        <v>10</v>
      </c>
      <c r="L520" s="226">
        <v>7</v>
      </c>
      <c r="M520" s="224"/>
      <c r="N520" s="225"/>
      <c r="O520" s="226"/>
      <c r="P520" s="227">
        <f t="shared" si="138"/>
        <v>0</v>
      </c>
      <c r="Q520" s="228">
        <f t="shared" si="138"/>
        <v>10</v>
      </c>
      <c r="R520" s="229">
        <f t="shared" si="138"/>
        <v>7</v>
      </c>
      <c r="S520" s="230">
        <v>3.51</v>
      </c>
    </row>
    <row r="521" spans="1:19" ht="11.65" hidden="1" customHeight="1" x14ac:dyDescent="0.2">
      <c r="A521" s="275"/>
      <c r="B521" s="276" t="s">
        <v>314</v>
      </c>
      <c r="C521" s="277" t="s">
        <v>11</v>
      </c>
      <c r="D521" s="224"/>
      <c r="E521" s="225"/>
      <c r="F521" s="226"/>
      <c r="G521" s="224"/>
      <c r="H521" s="225"/>
      <c r="I521" s="226"/>
      <c r="J521" s="224"/>
      <c r="K521" s="225"/>
      <c r="L521" s="226"/>
      <c r="M521" s="224">
        <v>0</v>
      </c>
      <c r="N521" s="225">
        <v>58</v>
      </c>
      <c r="O521" s="226">
        <v>16</v>
      </c>
      <c r="P521" s="227">
        <f t="shared" si="138"/>
        <v>0</v>
      </c>
      <c r="Q521" s="228">
        <f t="shared" si="138"/>
        <v>58</v>
      </c>
      <c r="R521" s="229">
        <f t="shared" si="138"/>
        <v>16</v>
      </c>
      <c r="S521" s="230">
        <v>3.36</v>
      </c>
    </row>
    <row r="522" spans="1:19" ht="11.65" hidden="1" customHeight="1" x14ac:dyDescent="0.2">
      <c r="A522" s="275"/>
      <c r="B522" s="276" t="s">
        <v>315</v>
      </c>
      <c r="C522" s="277" t="s">
        <v>10</v>
      </c>
      <c r="D522" s="224"/>
      <c r="E522" s="225"/>
      <c r="F522" s="226"/>
      <c r="G522" s="224"/>
      <c r="H522" s="225"/>
      <c r="I522" s="226"/>
      <c r="J522" s="224">
        <v>1</v>
      </c>
      <c r="K522" s="225">
        <v>24</v>
      </c>
      <c r="L522" s="226">
        <v>3</v>
      </c>
      <c r="M522" s="224"/>
      <c r="N522" s="225"/>
      <c r="O522" s="226"/>
      <c r="P522" s="227">
        <f t="shared" si="138"/>
        <v>1</v>
      </c>
      <c r="Q522" s="228">
        <f t="shared" si="138"/>
        <v>24</v>
      </c>
      <c r="R522" s="229">
        <f t="shared" si="138"/>
        <v>3</v>
      </c>
      <c r="S522" s="230">
        <v>3.16</v>
      </c>
    </row>
    <row r="523" spans="1:19" ht="11.65" hidden="1" customHeight="1" x14ac:dyDescent="0.2">
      <c r="A523" s="275"/>
      <c r="B523" s="276"/>
      <c r="C523" s="277"/>
      <c r="D523" s="224"/>
      <c r="E523" s="225"/>
      <c r="F523" s="226"/>
      <c r="G523" s="224"/>
      <c r="H523" s="225"/>
      <c r="I523" s="226"/>
      <c r="J523" s="224"/>
      <c r="K523" s="225"/>
      <c r="L523" s="226"/>
      <c r="M523" s="224"/>
      <c r="N523" s="225"/>
      <c r="O523" s="226"/>
      <c r="P523" s="227"/>
      <c r="Q523" s="228"/>
      <c r="R523" s="229"/>
      <c r="S523" s="230"/>
    </row>
    <row r="524" spans="1:19" s="184" customFormat="1" ht="12" hidden="1" customHeight="1" x14ac:dyDescent="0.2">
      <c r="A524" s="278"/>
      <c r="B524" s="279" t="s">
        <v>261</v>
      </c>
      <c r="C524" s="280"/>
      <c r="D524" s="281">
        <f t="shared" ref="D524:R524" si="139">SUM(D525:D527)</f>
        <v>0</v>
      </c>
      <c r="E524" s="282">
        <f t="shared" si="139"/>
        <v>0</v>
      </c>
      <c r="F524" s="283">
        <f t="shared" si="139"/>
        <v>0</v>
      </c>
      <c r="G524" s="281">
        <f t="shared" si="139"/>
        <v>0</v>
      </c>
      <c r="H524" s="282">
        <f t="shared" si="139"/>
        <v>0</v>
      </c>
      <c r="I524" s="283">
        <f t="shared" si="139"/>
        <v>0</v>
      </c>
      <c r="J524" s="281">
        <f t="shared" si="139"/>
        <v>0</v>
      </c>
      <c r="K524" s="282">
        <f t="shared" si="139"/>
        <v>6</v>
      </c>
      <c r="L524" s="283">
        <f t="shared" si="139"/>
        <v>4</v>
      </c>
      <c r="M524" s="281">
        <f t="shared" si="139"/>
        <v>0</v>
      </c>
      <c r="N524" s="282">
        <f t="shared" si="139"/>
        <v>0</v>
      </c>
      <c r="O524" s="283">
        <f t="shared" si="139"/>
        <v>0</v>
      </c>
      <c r="P524" s="281">
        <f t="shared" si="139"/>
        <v>0</v>
      </c>
      <c r="Q524" s="282">
        <f t="shared" si="139"/>
        <v>6</v>
      </c>
      <c r="R524" s="283">
        <f t="shared" si="139"/>
        <v>4</v>
      </c>
      <c r="S524" s="284">
        <f>SUM(S525:S527)/1</f>
        <v>3.42</v>
      </c>
    </row>
    <row r="525" spans="1:19" ht="11.65" hidden="1" customHeight="1" x14ac:dyDescent="0.2">
      <c r="A525" s="275" t="s">
        <v>73</v>
      </c>
      <c r="B525" s="276" t="s">
        <v>316</v>
      </c>
      <c r="C525" s="277" t="s">
        <v>10</v>
      </c>
      <c r="D525" s="224"/>
      <c r="E525" s="225"/>
      <c r="F525" s="226"/>
      <c r="G525" s="224"/>
      <c r="H525" s="225"/>
      <c r="I525" s="226"/>
      <c r="J525" s="224"/>
      <c r="K525" s="225"/>
      <c r="L525" s="226"/>
      <c r="M525" s="224"/>
      <c r="N525" s="225"/>
      <c r="O525" s="226"/>
      <c r="P525" s="227">
        <f t="shared" ref="P525:R527" si="140">D525+G525+J525+M525</f>
        <v>0</v>
      </c>
      <c r="Q525" s="228">
        <f t="shared" si="140"/>
        <v>0</v>
      </c>
      <c r="R525" s="229">
        <f t="shared" si="140"/>
        <v>0</v>
      </c>
      <c r="S525" s="230"/>
    </row>
    <row r="526" spans="1:19" ht="11.65" hidden="1" customHeight="1" x14ac:dyDescent="0.2">
      <c r="A526" s="275"/>
      <c r="B526" s="276" t="s">
        <v>317</v>
      </c>
      <c r="C526" s="277" t="s">
        <v>10</v>
      </c>
      <c r="D526" s="224"/>
      <c r="E526" s="225"/>
      <c r="F526" s="226"/>
      <c r="G526" s="224"/>
      <c r="H526" s="225"/>
      <c r="I526" s="226"/>
      <c r="J526" s="224">
        <v>0</v>
      </c>
      <c r="K526" s="225">
        <v>6</v>
      </c>
      <c r="L526" s="226">
        <v>4</v>
      </c>
      <c r="M526" s="224"/>
      <c r="N526" s="225"/>
      <c r="O526" s="226"/>
      <c r="P526" s="227">
        <f t="shared" si="140"/>
        <v>0</v>
      </c>
      <c r="Q526" s="228">
        <f t="shared" si="140"/>
        <v>6</v>
      </c>
      <c r="R526" s="229">
        <f t="shared" si="140"/>
        <v>4</v>
      </c>
      <c r="S526" s="230">
        <v>3.42</v>
      </c>
    </row>
    <row r="527" spans="1:19" ht="11.65" hidden="1" customHeight="1" x14ac:dyDescent="0.2">
      <c r="A527" s="275"/>
      <c r="B527" s="276" t="s">
        <v>318</v>
      </c>
      <c r="C527" s="277" t="s">
        <v>10</v>
      </c>
      <c r="D527" s="224"/>
      <c r="E527" s="225"/>
      <c r="F527" s="226"/>
      <c r="G527" s="224"/>
      <c r="H527" s="225"/>
      <c r="I527" s="226"/>
      <c r="J527" s="224"/>
      <c r="K527" s="225"/>
      <c r="L527" s="226"/>
      <c r="M527" s="224"/>
      <c r="N527" s="225"/>
      <c r="O527" s="226"/>
      <c r="P527" s="227">
        <f t="shared" si="140"/>
        <v>0</v>
      </c>
      <c r="Q527" s="228">
        <f t="shared" si="140"/>
        <v>0</v>
      </c>
      <c r="R527" s="229">
        <f t="shared" si="140"/>
        <v>0</v>
      </c>
      <c r="S527" s="230"/>
    </row>
    <row r="528" spans="1:19" ht="12.2" hidden="1" customHeight="1" x14ac:dyDescent="0.2">
      <c r="A528" s="311"/>
      <c r="B528" s="311"/>
      <c r="C528" s="312"/>
      <c r="D528" s="312"/>
      <c r="E528" s="312"/>
      <c r="F528" s="312"/>
      <c r="G528" s="312"/>
      <c r="H528" s="312"/>
      <c r="I528" s="312"/>
      <c r="J528" s="312"/>
      <c r="K528" s="312"/>
      <c r="L528" s="312"/>
      <c r="M528" s="312"/>
      <c r="N528" s="312"/>
      <c r="O528" s="312"/>
      <c r="P528" s="313"/>
      <c r="Q528" s="313"/>
      <c r="R528" s="313"/>
      <c r="S528" s="314"/>
    </row>
    <row r="529" spans="1:19" ht="11.45" hidden="1" customHeight="1" x14ac:dyDescent="0.2">
      <c r="A529" s="191"/>
      <c r="B529" s="191"/>
      <c r="C529" s="192"/>
      <c r="D529" s="193" t="s">
        <v>5</v>
      </c>
      <c r="E529" s="194"/>
      <c r="F529" s="194"/>
      <c r="G529" s="194"/>
      <c r="H529" s="194"/>
      <c r="I529" s="194"/>
      <c r="J529" s="194"/>
      <c r="K529" s="194"/>
      <c r="L529" s="194"/>
      <c r="M529" s="194"/>
      <c r="N529" s="194"/>
      <c r="O529" s="194"/>
      <c r="P529" s="648" t="s">
        <v>6</v>
      </c>
      <c r="Q529" s="649"/>
      <c r="R529" s="650"/>
      <c r="S529" s="654" t="s">
        <v>207</v>
      </c>
    </row>
    <row r="530" spans="1:19" ht="11.45" hidden="1" customHeight="1" x14ac:dyDescent="0.2">
      <c r="A530" s="195" t="s">
        <v>2</v>
      </c>
      <c r="B530" s="195" t="s">
        <v>3</v>
      </c>
      <c r="C530" s="195" t="s">
        <v>4</v>
      </c>
      <c r="D530" s="193" t="s">
        <v>8</v>
      </c>
      <c r="E530" s="194"/>
      <c r="F530" s="196"/>
      <c r="G530" s="193" t="s">
        <v>9</v>
      </c>
      <c r="H530" s="194"/>
      <c r="I530" s="196"/>
      <c r="J530" s="193" t="s">
        <v>10</v>
      </c>
      <c r="K530" s="194"/>
      <c r="L530" s="196"/>
      <c r="M530" s="193" t="s">
        <v>11</v>
      </c>
      <c r="N530" s="194"/>
      <c r="O530" s="196"/>
      <c r="P530" s="651"/>
      <c r="Q530" s="652"/>
      <c r="R530" s="653"/>
      <c r="S530" s="655"/>
    </row>
    <row r="531" spans="1:19" ht="11.45" hidden="1" customHeight="1" x14ac:dyDescent="0.2">
      <c r="A531" s="197"/>
      <c r="B531" s="198"/>
      <c r="C531" s="199"/>
      <c r="D531" s="200" t="s">
        <v>208</v>
      </c>
      <c r="E531" s="201" t="s">
        <v>209</v>
      </c>
      <c r="F531" s="202" t="s">
        <v>210</v>
      </c>
      <c r="G531" s="200" t="s">
        <v>208</v>
      </c>
      <c r="H531" s="201" t="s">
        <v>209</v>
      </c>
      <c r="I531" s="202" t="s">
        <v>210</v>
      </c>
      <c r="J531" s="200" t="s">
        <v>208</v>
      </c>
      <c r="K531" s="201" t="s">
        <v>209</v>
      </c>
      <c r="L531" s="202" t="s">
        <v>210</v>
      </c>
      <c r="M531" s="200" t="s">
        <v>208</v>
      </c>
      <c r="N531" s="201" t="s">
        <v>209</v>
      </c>
      <c r="O531" s="202" t="s">
        <v>210</v>
      </c>
      <c r="P531" s="200" t="s">
        <v>208</v>
      </c>
      <c r="Q531" s="201" t="s">
        <v>209</v>
      </c>
      <c r="R531" s="202" t="s">
        <v>210</v>
      </c>
      <c r="S531" s="656"/>
    </row>
    <row r="532" spans="1:19" s="251" customFormat="1" ht="11.25" hidden="1" customHeight="1" x14ac:dyDescent="0.2">
      <c r="A532" s="203" t="s">
        <v>148</v>
      </c>
      <c r="B532" s="204" t="s">
        <v>319</v>
      </c>
      <c r="C532" s="205"/>
      <c r="D532" s="206">
        <f t="shared" ref="D532:R532" si="141">D533+D542</f>
        <v>0</v>
      </c>
      <c r="E532" s="207">
        <f t="shared" si="141"/>
        <v>0</v>
      </c>
      <c r="F532" s="208">
        <f t="shared" si="141"/>
        <v>0</v>
      </c>
      <c r="G532" s="206">
        <f t="shared" si="141"/>
        <v>0</v>
      </c>
      <c r="H532" s="207">
        <f t="shared" si="141"/>
        <v>0</v>
      </c>
      <c r="I532" s="208">
        <f t="shared" si="141"/>
        <v>0</v>
      </c>
      <c r="J532" s="206">
        <f t="shared" si="141"/>
        <v>0</v>
      </c>
      <c r="K532" s="207">
        <f t="shared" si="141"/>
        <v>82</v>
      </c>
      <c r="L532" s="208">
        <f t="shared" si="141"/>
        <v>128</v>
      </c>
      <c r="M532" s="206">
        <f t="shared" si="141"/>
        <v>0</v>
      </c>
      <c r="N532" s="207">
        <f t="shared" si="141"/>
        <v>0</v>
      </c>
      <c r="O532" s="208">
        <f t="shared" si="141"/>
        <v>0</v>
      </c>
      <c r="P532" s="206">
        <f t="shared" si="141"/>
        <v>0</v>
      </c>
      <c r="Q532" s="207">
        <f t="shared" si="141"/>
        <v>82</v>
      </c>
      <c r="R532" s="208">
        <f t="shared" si="141"/>
        <v>128</v>
      </c>
      <c r="S532" s="267">
        <f>(S533+S542)/2</f>
        <v>3.5739583333333336</v>
      </c>
    </row>
    <row r="533" spans="1:19" s="315" customFormat="1" ht="11.25" hidden="1" customHeight="1" x14ac:dyDescent="0.2">
      <c r="A533" s="268"/>
      <c r="B533" s="269" t="s">
        <v>250</v>
      </c>
      <c r="C533" s="304"/>
      <c r="D533" s="271">
        <f>SUM(D534:D541)</f>
        <v>0</v>
      </c>
      <c r="E533" s="272">
        <f>SUM(E534:E541)</f>
        <v>0</v>
      </c>
      <c r="F533" s="273">
        <f>SUM(F534:F541)</f>
        <v>0</v>
      </c>
      <c r="G533" s="271">
        <f t="shared" ref="G533:R533" si="142">SUM(G534:G541)</f>
        <v>0</v>
      </c>
      <c r="H533" s="272">
        <f t="shared" si="142"/>
        <v>0</v>
      </c>
      <c r="I533" s="273">
        <f t="shared" si="142"/>
        <v>0</v>
      </c>
      <c r="J533" s="271">
        <f t="shared" si="142"/>
        <v>0</v>
      </c>
      <c r="K533" s="272">
        <f t="shared" si="142"/>
        <v>74</v>
      </c>
      <c r="L533" s="273">
        <f t="shared" si="142"/>
        <v>99</v>
      </c>
      <c r="M533" s="271">
        <f t="shared" si="142"/>
        <v>0</v>
      </c>
      <c r="N533" s="272">
        <f t="shared" si="142"/>
        <v>0</v>
      </c>
      <c r="O533" s="273">
        <f t="shared" si="142"/>
        <v>0</v>
      </c>
      <c r="P533" s="271">
        <f t="shared" si="142"/>
        <v>0</v>
      </c>
      <c r="Q533" s="272">
        <f t="shared" si="142"/>
        <v>74</v>
      </c>
      <c r="R533" s="273">
        <f t="shared" si="142"/>
        <v>99</v>
      </c>
      <c r="S533" s="274">
        <f>SUM(S534:S541)/8</f>
        <v>3.5412499999999998</v>
      </c>
    </row>
    <row r="534" spans="1:19" ht="11.25" hidden="1" customHeight="1" x14ac:dyDescent="0.2">
      <c r="A534" s="275" t="s">
        <v>73</v>
      </c>
      <c r="B534" s="276" t="s">
        <v>320</v>
      </c>
      <c r="C534" s="277" t="s">
        <v>10</v>
      </c>
      <c r="D534" s="224"/>
      <c r="E534" s="225"/>
      <c r="F534" s="226"/>
      <c r="G534" s="224"/>
      <c r="H534" s="225"/>
      <c r="I534" s="226"/>
      <c r="J534" s="224">
        <v>0</v>
      </c>
      <c r="K534" s="225">
        <v>21</v>
      </c>
      <c r="L534" s="226">
        <v>6</v>
      </c>
      <c r="M534" s="224"/>
      <c r="N534" s="225"/>
      <c r="O534" s="226"/>
      <c r="P534" s="227">
        <f t="shared" ref="P534:R540" si="143">D534+G534+J534+M534</f>
        <v>0</v>
      </c>
      <c r="Q534" s="228">
        <f t="shared" si="143"/>
        <v>21</v>
      </c>
      <c r="R534" s="229">
        <f t="shared" si="143"/>
        <v>6</v>
      </c>
      <c r="S534" s="230">
        <v>3.42</v>
      </c>
    </row>
    <row r="535" spans="1:19" ht="11.25" hidden="1" customHeight="1" x14ac:dyDescent="0.2">
      <c r="A535" s="275"/>
      <c r="B535" s="276" t="s">
        <v>321</v>
      </c>
      <c r="C535" s="277" t="s">
        <v>10</v>
      </c>
      <c r="D535" s="224"/>
      <c r="E535" s="225"/>
      <c r="F535" s="226"/>
      <c r="G535" s="224"/>
      <c r="H535" s="225"/>
      <c r="I535" s="226"/>
      <c r="J535" s="224">
        <v>0</v>
      </c>
      <c r="K535" s="225">
        <v>11</v>
      </c>
      <c r="L535" s="226">
        <v>4</v>
      </c>
      <c r="M535" s="224"/>
      <c r="N535" s="225"/>
      <c r="O535" s="226"/>
      <c r="P535" s="227">
        <f t="shared" si="143"/>
        <v>0</v>
      </c>
      <c r="Q535" s="228">
        <f t="shared" si="143"/>
        <v>11</v>
      </c>
      <c r="R535" s="229">
        <f t="shared" si="143"/>
        <v>4</v>
      </c>
      <c r="S535" s="230">
        <v>3.38</v>
      </c>
    </row>
    <row r="536" spans="1:19" ht="11.25" hidden="1" customHeight="1" x14ac:dyDescent="0.2">
      <c r="A536" s="275"/>
      <c r="B536" s="276" t="s">
        <v>322</v>
      </c>
      <c r="C536" s="277" t="s">
        <v>10</v>
      </c>
      <c r="D536" s="224"/>
      <c r="E536" s="225"/>
      <c r="F536" s="226"/>
      <c r="G536" s="224"/>
      <c r="H536" s="225"/>
      <c r="I536" s="226"/>
      <c r="J536" s="224">
        <v>0</v>
      </c>
      <c r="K536" s="225">
        <v>13</v>
      </c>
      <c r="L536" s="226">
        <v>11</v>
      </c>
      <c r="M536" s="224"/>
      <c r="N536" s="225"/>
      <c r="O536" s="226"/>
      <c r="P536" s="227">
        <f t="shared" si="143"/>
        <v>0</v>
      </c>
      <c r="Q536" s="228">
        <f t="shared" si="143"/>
        <v>13</v>
      </c>
      <c r="R536" s="229">
        <f t="shared" si="143"/>
        <v>11</v>
      </c>
      <c r="S536" s="230">
        <v>3.49</v>
      </c>
    </row>
    <row r="537" spans="1:19" ht="11.25" hidden="1" customHeight="1" x14ac:dyDescent="0.2">
      <c r="A537" s="275"/>
      <c r="B537" s="276" t="s">
        <v>323</v>
      </c>
      <c r="C537" s="277" t="s">
        <v>10</v>
      </c>
      <c r="D537" s="224"/>
      <c r="E537" s="225"/>
      <c r="F537" s="226"/>
      <c r="G537" s="224"/>
      <c r="H537" s="225"/>
      <c r="I537" s="226"/>
      <c r="J537" s="224">
        <v>0</v>
      </c>
      <c r="K537" s="225">
        <v>3</v>
      </c>
      <c r="L537" s="226">
        <v>16</v>
      </c>
      <c r="M537" s="224"/>
      <c r="N537" s="225"/>
      <c r="O537" s="226"/>
      <c r="P537" s="227">
        <f t="shared" si="143"/>
        <v>0</v>
      </c>
      <c r="Q537" s="228">
        <f t="shared" si="143"/>
        <v>3</v>
      </c>
      <c r="R537" s="229">
        <f t="shared" si="143"/>
        <v>16</v>
      </c>
      <c r="S537" s="230">
        <v>3.65</v>
      </c>
    </row>
    <row r="538" spans="1:19" ht="11.25" hidden="1" customHeight="1" x14ac:dyDescent="0.2">
      <c r="A538" s="275"/>
      <c r="B538" s="276" t="s">
        <v>324</v>
      </c>
      <c r="C538" s="277" t="s">
        <v>10</v>
      </c>
      <c r="D538" s="224"/>
      <c r="E538" s="225"/>
      <c r="F538" s="226"/>
      <c r="G538" s="224"/>
      <c r="H538" s="225"/>
      <c r="I538" s="226"/>
      <c r="J538" s="224">
        <v>0</v>
      </c>
      <c r="K538" s="225">
        <v>5</v>
      </c>
      <c r="L538" s="226">
        <v>14</v>
      </c>
      <c r="M538" s="224"/>
      <c r="N538" s="225"/>
      <c r="O538" s="226"/>
      <c r="P538" s="227">
        <f t="shared" si="143"/>
        <v>0</v>
      </c>
      <c r="Q538" s="228">
        <f t="shared" si="143"/>
        <v>5</v>
      </c>
      <c r="R538" s="229">
        <f t="shared" si="143"/>
        <v>14</v>
      </c>
      <c r="S538" s="230">
        <v>3.63</v>
      </c>
    </row>
    <row r="539" spans="1:19" ht="11.25" hidden="1" customHeight="1" x14ac:dyDescent="0.2">
      <c r="A539" s="275"/>
      <c r="B539" s="276" t="s">
        <v>325</v>
      </c>
      <c r="C539" s="277" t="s">
        <v>10</v>
      </c>
      <c r="D539" s="224"/>
      <c r="E539" s="225"/>
      <c r="F539" s="226"/>
      <c r="G539" s="224"/>
      <c r="H539" s="225"/>
      <c r="I539" s="226"/>
      <c r="J539" s="224">
        <v>0</v>
      </c>
      <c r="K539" s="225">
        <v>15</v>
      </c>
      <c r="L539" s="226">
        <v>10</v>
      </c>
      <c r="M539" s="224"/>
      <c r="N539" s="225"/>
      <c r="O539" s="226"/>
      <c r="P539" s="227">
        <f t="shared" si="143"/>
        <v>0</v>
      </c>
      <c r="Q539" s="228">
        <f t="shared" si="143"/>
        <v>15</v>
      </c>
      <c r="R539" s="229">
        <f t="shared" si="143"/>
        <v>10</v>
      </c>
      <c r="S539" s="230">
        <v>3.47</v>
      </c>
    </row>
    <row r="540" spans="1:19" ht="11.25" hidden="1" customHeight="1" x14ac:dyDescent="0.2">
      <c r="A540" s="275"/>
      <c r="B540" s="276" t="s">
        <v>326</v>
      </c>
      <c r="C540" s="277" t="s">
        <v>10</v>
      </c>
      <c r="D540" s="224"/>
      <c r="E540" s="225"/>
      <c r="F540" s="226"/>
      <c r="G540" s="224"/>
      <c r="H540" s="225"/>
      <c r="I540" s="226"/>
      <c r="J540" s="224">
        <v>0</v>
      </c>
      <c r="K540" s="225">
        <v>5</v>
      </c>
      <c r="L540" s="226">
        <v>16</v>
      </c>
      <c r="M540" s="224"/>
      <c r="N540" s="225"/>
      <c r="O540" s="226"/>
      <c r="P540" s="227">
        <f t="shared" si="143"/>
        <v>0</v>
      </c>
      <c r="Q540" s="228">
        <f t="shared" si="143"/>
        <v>5</v>
      </c>
      <c r="R540" s="229">
        <f t="shared" si="143"/>
        <v>16</v>
      </c>
      <c r="S540" s="230">
        <v>3.57</v>
      </c>
    </row>
    <row r="541" spans="1:19" ht="11.25" hidden="1" customHeight="1" x14ac:dyDescent="0.2">
      <c r="A541" s="275"/>
      <c r="B541" s="276" t="s">
        <v>327</v>
      </c>
      <c r="C541" s="277" t="s">
        <v>10</v>
      </c>
      <c r="D541" s="224"/>
      <c r="E541" s="225"/>
      <c r="F541" s="226"/>
      <c r="G541" s="224"/>
      <c r="H541" s="225"/>
      <c r="I541" s="226"/>
      <c r="J541" s="224">
        <v>0</v>
      </c>
      <c r="K541" s="225">
        <v>1</v>
      </c>
      <c r="L541" s="226">
        <v>22</v>
      </c>
      <c r="M541" s="224"/>
      <c r="N541" s="225"/>
      <c r="O541" s="226"/>
      <c r="P541" s="227">
        <f>D541+G541+J541+M541</f>
        <v>0</v>
      </c>
      <c r="Q541" s="228">
        <f>E541+H541+K541+N541</f>
        <v>1</v>
      </c>
      <c r="R541" s="229">
        <f>F541+I541+L541+O541</f>
        <v>22</v>
      </c>
      <c r="S541" s="230">
        <v>3.72</v>
      </c>
    </row>
    <row r="542" spans="1:19" s="184" customFormat="1" ht="11.25" hidden="1" customHeight="1" x14ac:dyDescent="0.2">
      <c r="A542" s="278"/>
      <c r="B542" s="279" t="s">
        <v>261</v>
      </c>
      <c r="C542" s="280"/>
      <c r="D542" s="281">
        <f t="shared" ref="D542:R542" si="144">SUM(D543:D547)</f>
        <v>0</v>
      </c>
      <c r="E542" s="282">
        <f t="shared" si="144"/>
        <v>0</v>
      </c>
      <c r="F542" s="283">
        <f t="shared" si="144"/>
        <v>0</v>
      </c>
      <c r="G542" s="281">
        <f t="shared" si="144"/>
        <v>0</v>
      </c>
      <c r="H542" s="282">
        <f t="shared" si="144"/>
        <v>0</v>
      </c>
      <c r="I542" s="283">
        <f t="shared" si="144"/>
        <v>0</v>
      </c>
      <c r="J542" s="281">
        <f t="shared" si="144"/>
        <v>0</v>
      </c>
      <c r="K542" s="282">
        <f t="shared" si="144"/>
        <v>8</v>
      </c>
      <c r="L542" s="283">
        <f t="shared" si="144"/>
        <v>29</v>
      </c>
      <c r="M542" s="281">
        <f t="shared" si="144"/>
        <v>0</v>
      </c>
      <c r="N542" s="282">
        <f t="shared" si="144"/>
        <v>0</v>
      </c>
      <c r="O542" s="283">
        <f t="shared" si="144"/>
        <v>0</v>
      </c>
      <c r="P542" s="281">
        <f t="shared" si="144"/>
        <v>0</v>
      </c>
      <c r="Q542" s="282">
        <f t="shared" si="144"/>
        <v>8</v>
      </c>
      <c r="R542" s="283">
        <f t="shared" si="144"/>
        <v>29</v>
      </c>
      <c r="S542" s="284">
        <f>SUM(S543:S547)/3</f>
        <v>3.6066666666666669</v>
      </c>
    </row>
    <row r="543" spans="1:19" ht="11.25" hidden="1" customHeight="1" x14ac:dyDescent="0.2">
      <c r="A543" s="275"/>
      <c r="B543" s="276" t="s">
        <v>320</v>
      </c>
      <c r="C543" s="277" t="s">
        <v>10</v>
      </c>
      <c r="D543" s="224"/>
      <c r="E543" s="225"/>
      <c r="F543" s="226"/>
      <c r="G543" s="224"/>
      <c r="H543" s="225"/>
      <c r="I543" s="226"/>
      <c r="J543" s="224"/>
      <c r="K543" s="225"/>
      <c r="L543" s="226"/>
      <c r="M543" s="224"/>
      <c r="N543" s="225"/>
      <c r="O543" s="226"/>
      <c r="P543" s="227">
        <f t="shared" ref="P543:R548" si="145">D543+G543+J543+M543</f>
        <v>0</v>
      </c>
      <c r="Q543" s="228">
        <f t="shared" si="145"/>
        <v>0</v>
      </c>
      <c r="R543" s="229">
        <f t="shared" si="145"/>
        <v>0</v>
      </c>
      <c r="S543" s="230"/>
    </row>
    <row r="544" spans="1:19" ht="11.25" hidden="1" customHeight="1" x14ac:dyDescent="0.2">
      <c r="A544" s="275"/>
      <c r="B544" s="276" t="s">
        <v>328</v>
      </c>
      <c r="C544" s="277" t="s">
        <v>10</v>
      </c>
      <c r="D544" s="224"/>
      <c r="E544" s="225"/>
      <c r="F544" s="226"/>
      <c r="G544" s="224"/>
      <c r="H544" s="225"/>
      <c r="I544" s="226"/>
      <c r="J544" s="224">
        <v>0</v>
      </c>
      <c r="K544" s="225">
        <v>8</v>
      </c>
      <c r="L544" s="226">
        <v>23</v>
      </c>
      <c r="M544" s="224"/>
      <c r="N544" s="225"/>
      <c r="O544" s="226"/>
      <c r="P544" s="227">
        <f t="shared" si="145"/>
        <v>0</v>
      </c>
      <c r="Q544" s="228">
        <f t="shared" si="145"/>
        <v>8</v>
      </c>
      <c r="R544" s="229">
        <f t="shared" si="145"/>
        <v>23</v>
      </c>
      <c r="S544" s="230">
        <v>3.55</v>
      </c>
    </row>
    <row r="545" spans="1:19" ht="11.25" hidden="1" customHeight="1" x14ac:dyDescent="0.2">
      <c r="A545" s="275"/>
      <c r="B545" s="276" t="s">
        <v>329</v>
      </c>
      <c r="C545" s="277" t="s">
        <v>10</v>
      </c>
      <c r="D545" s="224"/>
      <c r="E545" s="225"/>
      <c r="F545" s="226"/>
      <c r="G545" s="224"/>
      <c r="H545" s="225"/>
      <c r="I545" s="226"/>
      <c r="J545" s="224"/>
      <c r="K545" s="225"/>
      <c r="L545" s="226"/>
      <c r="M545" s="224"/>
      <c r="N545" s="225"/>
      <c r="O545" s="226"/>
      <c r="P545" s="227">
        <f t="shared" si="145"/>
        <v>0</v>
      </c>
      <c r="Q545" s="228">
        <f t="shared" si="145"/>
        <v>0</v>
      </c>
      <c r="R545" s="229">
        <f t="shared" si="145"/>
        <v>0</v>
      </c>
      <c r="S545" s="230"/>
    </row>
    <row r="546" spans="1:19" ht="11.25" hidden="1" customHeight="1" x14ac:dyDescent="0.2">
      <c r="A546" s="275"/>
      <c r="B546" s="276" t="s">
        <v>330</v>
      </c>
      <c r="C546" s="277" t="s">
        <v>10</v>
      </c>
      <c r="D546" s="224"/>
      <c r="E546" s="225"/>
      <c r="F546" s="226"/>
      <c r="G546" s="224"/>
      <c r="H546" s="225"/>
      <c r="I546" s="226"/>
      <c r="J546" s="224">
        <v>0</v>
      </c>
      <c r="K546" s="225">
        <v>0</v>
      </c>
      <c r="L546" s="226">
        <v>1</v>
      </c>
      <c r="M546" s="224"/>
      <c r="N546" s="225"/>
      <c r="O546" s="226"/>
      <c r="P546" s="227">
        <f t="shared" si="145"/>
        <v>0</v>
      </c>
      <c r="Q546" s="228">
        <f t="shared" si="145"/>
        <v>0</v>
      </c>
      <c r="R546" s="229">
        <f t="shared" si="145"/>
        <v>1</v>
      </c>
      <c r="S546" s="230">
        <v>3.51</v>
      </c>
    </row>
    <row r="547" spans="1:19" ht="11.25" hidden="1" customHeight="1" x14ac:dyDescent="0.2">
      <c r="A547" s="275"/>
      <c r="B547" s="276" t="s">
        <v>331</v>
      </c>
      <c r="C547" s="277" t="s">
        <v>10</v>
      </c>
      <c r="D547" s="224"/>
      <c r="E547" s="225"/>
      <c r="F547" s="226"/>
      <c r="G547" s="224"/>
      <c r="H547" s="225"/>
      <c r="I547" s="226"/>
      <c r="J547" s="224">
        <v>0</v>
      </c>
      <c r="K547" s="225">
        <v>0</v>
      </c>
      <c r="L547" s="226">
        <v>5</v>
      </c>
      <c r="M547" s="224"/>
      <c r="N547" s="225"/>
      <c r="O547" s="226"/>
      <c r="P547" s="227">
        <f t="shared" si="145"/>
        <v>0</v>
      </c>
      <c r="Q547" s="228">
        <f t="shared" si="145"/>
        <v>0</v>
      </c>
      <c r="R547" s="229">
        <f t="shared" si="145"/>
        <v>5</v>
      </c>
      <c r="S547" s="230">
        <v>3.76</v>
      </c>
    </row>
    <row r="548" spans="1:19" s="251" customFormat="1" ht="11.25" hidden="1" customHeight="1" x14ac:dyDescent="0.2">
      <c r="A548" s="316" t="s">
        <v>160</v>
      </c>
      <c r="B548" s="316" t="s">
        <v>332</v>
      </c>
      <c r="C548" s="317" t="s">
        <v>10</v>
      </c>
      <c r="D548" s="318"/>
      <c r="E548" s="319"/>
      <c r="F548" s="320"/>
      <c r="G548" s="318"/>
      <c r="H548" s="319"/>
      <c r="I548" s="320"/>
      <c r="J548" s="318">
        <v>0</v>
      </c>
      <c r="K548" s="319">
        <v>21</v>
      </c>
      <c r="L548" s="320">
        <v>2</v>
      </c>
      <c r="M548" s="318"/>
      <c r="N548" s="319"/>
      <c r="O548" s="320"/>
      <c r="P548" s="318">
        <f t="shared" si="145"/>
        <v>0</v>
      </c>
      <c r="Q548" s="319">
        <f t="shared" si="145"/>
        <v>21</v>
      </c>
      <c r="R548" s="320">
        <f t="shared" si="145"/>
        <v>2</v>
      </c>
      <c r="S548" s="321">
        <v>3.25</v>
      </c>
    </row>
    <row r="549" spans="1:19" s="251" customFormat="1" ht="11.25" hidden="1" customHeight="1" x14ac:dyDescent="0.2">
      <c r="A549" s="203" t="s">
        <v>162</v>
      </c>
      <c r="B549" s="204" t="s">
        <v>333</v>
      </c>
      <c r="C549" s="205"/>
      <c r="D549" s="206">
        <f t="shared" ref="D549:R549" si="146">D550+D555</f>
        <v>0</v>
      </c>
      <c r="E549" s="207">
        <f t="shared" si="146"/>
        <v>0</v>
      </c>
      <c r="F549" s="208">
        <f t="shared" si="146"/>
        <v>0</v>
      </c>
      <c r="G549" s="206">
        <f t="shared" si="146"/>
        <v>0</v>
      </c>
      <c r="H549" s="207">
        <f t="shared" si="146"/>
        <v>0</v>
      </c>
      <c r="I549" s="208">
        <f t="shared" si="146"/>
        <v>0</v>
      </c>
      <c r="J549" s="206">
        <f t="shared" si="146"/>
        <v>0</v>
      </c>
      <c r="K549" s="207">
        <f t="shared" si="146"/>
        <v>56</v>
      </c>
      <c r="L549" s="208">
        <f t="shared" si="146"/>
        <v>27</v>
      </c>
      <c r="M549" s="206">
        <f t="shared" si="146"/>
        <v>0</v>
      </c>
      <c r="N549" s="207">
        <f t="shared" si="146"/>
        <v>0</v>
      </c>
      <c r="O549" s="208">
        <f t="shared" si="146"/>
        <v>0</v>
      </c>
      <c r="P549" s="206">
        <f t="shared" si="146"/>
        <v>0</v>
      </c>
      <c r="Q549" s="207">
        <f t="shared" si="146"/>
        <v>56</v>
      </c>
      <c r="R549" s="208">
        <f t="shared" si="146"/>
        <v>27</v>
      </c>
      <c r="S549" s="267">
        <f>(S550+S555)/2</f>
        <v>3.3133333333333335</v>
      </c>
    </row>
    <row r="550" spans="1:19" s="184" customFormat="1" ht="11.25" hidden="1" customHeight="1" x14ac:dyDescent="0.2">
      <c r="A550" s="268"/>
      <c r="B550" s="269" t="s">
        <v>250</v>
      </c>
      <c r="C550" s="304"/>
      <c r="D550" s="322">
        <f t="shared" ref="D550:R550" si="147">SUM(D551:D554)</f>
        <v>0</v>
      </c>
      <c r="E550" s="323">
        <f t="shared" si="147"/>
        <v>0</v>
      </c>
      <c r="F550" s="324">
        <f t="shared" si="147"/>
        <v>0</v>
      </c>
      <c r="G550" s="322">
        <f t="shared" si="147"/>
        <v>0</v>
      </c>
      <c r="H550" s="323">
        <f t="shared" si="147"/>
        <v>0</v>
      </c>
      <c r="I550" s="324">
        <f t="shared" si="147"/>
        <v>0</v>
      </c>
      <c r="J550" s="322">
        <f t="shared" si="147"/>
        <v>0</v>
      </c>
      <c r="K550" s="323">
        <f t="shared" si="147"/>
        <v>41</v>
      </c>
      <c r="L550" s="324">
        <f t="shared" si="147"/>
        <v>27</v>
      </c>
      <c r="M550" s="322">
        <f t="shared" si="147"/>
        <v>0</v>
      </c>
      <c r="N550" s="323">
        <f t="shared" si="147"/>
        <v>0</v>
      </c>
      <c r="O550" s="324">
        <f t="shared" si="147"/>
        <v>0</v>
      </c>
      <c r="P550" s="322">
        <f t="shared" si="147"/>
        <v>0</v>
      </c>
      <c r="Q550" s="323">
        <f t="shared" si="147"/>
        <v>41</v>
      </c>
      <c r="R550" s="324">
        <f t="shared" si="147"/>
        <v>27</v>
      </c>
      <c r="S550" s="274">
        <f>SUM(S551:S554)/3</f>
        <v>3.4466666666666668</v>
      </c>
    </row>
    <row r="551" spans="1:19" ht="11.25" hidden="1" customHeight="1" x14ac:dyDescent="0.2">
      <c r="A551" s="275"/>
      <c r="B551" s="276" t="s">
        <v>334</v>
      </c>
      <c r="C551" s="277" t="s">
        <v>10</v>
      </c>
      <c r="D551" s="224"/>
      <c r="E551" s="225"/>
      <c r="F551" s="226"/>
      <c r="G551" s="224"/>
      <c r="H551" s="225"/>
      <c r="I551" s="226"/>
      <c r="J551" s="224">
        <v>0</v>
      </c>
      <c r="K551" s="225">
        <v>11</v>
      </c>
      <c r="L551" s="226">
        <v>3</v>
      </c>
      <c r="M551" s="224"/>
      <c r="N551" s="225"/>
      <c r="O551" s="226"/>
      <c r="P551" s="227">
        <f t="shared" ref="P551:R554" si="148">D551+G551+J551+M551</f>
        <v>0</v>
      </c>
      <c r="Q551" s="228">
        <f t="shared" si="148"/>
        <v>11</v>
      </c>
      <c r="R551" s="229">
        <f t="shared" si="148"/>
        <v>3</v>
      </c>
      <c r="S551" s="230">
        <v>3.34</v>
      </c>
    </row>
    <row r="552" spans="1:19" ht="11.25" hidden="1" customHeight="1" x14ac:dyDescent="0.2">
      <c r="A552" s="275"/>
      <c r="B552" s="276" t="s">
        <v>335</v>
      </c>
      <c r="C552" s="277" t="s">
        <v>10</v>
      </c>
      <c r="D552" s="224"/>
      <c r="E552" s="225"/>
      <c r="F552" s="226"/>
      <c r="G552" s="224"/>
      <c r="H552" s="225"/>
      <c r="I552" s="226"/>
      <c r="J552" s="224">
        <v>0</v>
      </c>
      <c r="K552" s="225">
        <v>21</v>
      </c>
      <c r="L552" s="226">
        <v>20</v>
      </c>
      <c r="M552" s="224"/>
      <c r="N552" s="225"/>
      <c r="O552" s="226"/>
      <c r="P552" s="227">
        <f t="shared" si="148"/>
        <v>0</v>
      </c>
      <c r="Q552" s="228">
        <f t="shared" si="148"/>
        <v>21</v>
      </c>
      <c r="R552" s="229">
        <f t="shared" si="148"/>
        <v>20</v>
      </c>
      <c r="S552" s="230">
        <v>3.51</v>
      </c>
    </row>
    <row r="553" spans="1:19" ht="11.25" hidden="1" customHeight="1" x14ac:dyDescent="0.2">
      <c r="A553" s="275"/>
      <c r="B553" s="276" t="s">
        <v>336</v>
      </c>
      <c r="C553" s="277" t="s">
        <v>10</v>
      </c>
      <c r="D553" s="224"/>
      <c r="E553" s="225"/>
      <c r="F553" s="226"/>
      <c r="G553" s="224"/>
      <c r="H553" s="225"/>
      <c r="I553" s="226"/>
      <c r="J553" s="224">
        <v>0</v>
      </c>
      <c r="K553" s="225">
        <v>9</v>
      </c>
      <c r="L553" s="226">
        <v>4</v>
      </c>
      <c r="M553" s="224"/>
      <c r="N553" s="225"/>
      <c r="O553" s="226"/>
      <c r="P553" s="227">
        <f t="shared" si="148"/>
        <v>0</v>
      </c>
      <c r="Q553" s="228">
        <f t="shared" si="148"/>
        <v>9</v>
      </c>
      <c r="R553" s="229">
        <f t="shared" si="148"/>
        <v>4</v>
      </c>
      <c r="S553" s="230">
        <v>3.49</v>
      </c>
    </row>
    <row r="554" spans="1:19" ht="11.25" hidden="1" customHeight="1" x14ac:dyDescent="0.2">
      <c r="A554" s="275"/>
      <c r="B554" s="276" t="s">
        <v>337</v>
      </c>
      <c r="C554" s="277" t="s">
        <v>10</v>
      </c>
      <c r="D554" s="224"/>
      <c r="E554" s="225"/>
      <c r="F554" s="226"/>
      <c r="G554" s="224"/>
      <c r="H554" s="225"/>
      <c r="I554" s="226"/>
      <c r="J554" s="224"/>
      <c r="K554" s="225"/>
      <c r="L554" s="226"/>
      <c r="M554" s="224"/>
      <c r="N554" s="225"/>
      <c r="O554" s="226"/>
      <c r="P554" s="227">
        <f t="shared" si="148"/>
        <v>0</v>
      </c>
      <c r="Q554" s="228">
        <f t="shared" si="148"/>
        <v>0</v>
      </c>
      <c r="R554" s="229">
        <f t="shared" si="148"/>
        <v>0</v>
      </c>
      <c r="S554" s="230"/>
    </row>
    <row r="555" spans="1:19" s="184" customFormat="1" ht="11.25" hidden="1" customHeight="1" x14ac:dyDescent="0.2">
      <c r="A555" s="278"/>
      <c r="B555" s="279" t="s">
        <v>261</v>
      </c>
      <c r="C555" s="280"/>
      <c r="D555" s="281">
        <f t="shared" ref="D555:R555" si="149">SUM(D556:D557)</f>
        <v>0</v>
      </c>
      <c r="E555" s="282">
        <f t="shared" si="149"/>
        <v>0</v>
      </c>
      <c r="F555" s="283">
        <f t="shared" si="149"/>
        <v>0</v>
      </c>
      <c r="G555" s="281">
        <f t="shared" si="149"/>
        <v>0</v>
      </c>
      <c r="H555" s="282">
        <f t="shared" si="149"/>
        <v>0</v>
      </c>
      <c r="I555" s="283">
        <f t="shared" si="149"/>
        <v>0</v>
      </c>
      <c r="J555" s="281">
        <f t="shared" si="149"/>
        <v>0</v>
      </c>
      <c r="K555" s="282">
        <f t="shared" si="149"/>
        <v>15</v>
      </c>
      <c r="L555" s="283">
        <f t="shared" si="149"/>
        <v>0</v>
      </c>
      <c r="M555" s="281">
        <f t="shared" si="149"/>
        <v>0</v>
      </c>
      <c r="N555" s="282">
        <f t="shared" si="149"/>
        <v>0</v>
      </c>
      <c r="O555" s="283">
        <f t="shared" si="149"/>
        <v>0</v>
      </c>
      <c r="P555" s="281">
        <f t="shared" si="149"/>
        <v>0</v>
      </c>
      <c r="Q555" s="282">
        <f t="shared" si="149"/>
        <v>15</v>
      </c>
      <c r="R555" s="283">
        <f t="shared" si="149"/>
        <v>0</v>
      </c>
      <c r="S555" s="284">
        <f>SUM(S556:S557)/1</f>
        <v>3.18</v>
      </c>
    </row>
    <row r="556" spans="1:19" ht="11.25" hidden="1" customHeight="1" x14ac:dyDescent="0.2">
      <c r="A556" s="275"/>
      <c r="B556" s="276" t="s">
        <v>168</v>
      </c>
      <c r="C556" s="277" t="s">
        <v>10</v>
      </c>
      <c r="D556" s="224"/>
      <c r="E556" s="225"/>
      <c r="F556" s="226"/>
      <c r="G556" s="224"/>
      <c r="H556" s="225"/>
      <c r="I556" s="226"/>
      <c r="J556" s="224"/>
      <c r="K556" s="225"/>
      <c r="L556" s="226"/>
      <c r="M556" s="224"/>
      <c r="N556" s="225"/>
      <c r="O556" s="226"/>
      <c r="P556" s="227">
        <f t="shared" ref="P556:R557" si="150">D556+G556+J556+M556</f>
        <v>0</v>
      </c>
      <c r="Q556" s="228">
        <f t="shared" si="150"/>
        <v>0</v>
      </c>
      <c r="R556" s="229">
        <f t="shared" si="150"/>
        <v>0</v>
      </c>
      <c r="S556" s="230"/>
    </row>
    <row r="557" spans="1:19" ht="11.25" hidden="1" customHeight="1" x14ac:dyDescent="0.2">
      <c r="A557" s="275"/>
      <c r="B557" s="276" t="s">
        <v>338</v>
      </c>
      <c r="C557" s="277" t="s">
        <v>10</v>
      </c>
      <c r="D557" s="224"/>
      <c r="E557" s="225"/>
      <c r="F557" s="226"/>
      <c r="G557" s="224"/>
      <c r="H557" s="225"/>
      <c r="I557" s="226"/>
      <c r="J557" s="224">
        <v>0</v>
      </c>
      <c r="K557" s="225">
        <v>15</v>
      </c>
      <c r="L557" s="226">
        <v>0</v>
      </c>
      <c r="M557" s="224"/>
      <c r="N557" s="225"/>
      <c r="O557" s="226"/>
      <c r="P557" s="227">
        <f t="shared" si="150"/>
        <v>0</v>
      </c>
      <c r="Q557" s="228">
        <f t="shared" si="150"/>
        <v>15</v>
      </c>
      <c r="R557" s="229">
        <f t="shared" si="150"/>
        <v>0</v>
      </c>
      <c r="S557" s="230">
        <v>3.18</v>
      </c>
    </row>
    <row r="558" spans="1:19" s="251" customFormat="1" ht="11.25" hidden="1" customHeight="1" x14ac:dyDescent="0.2">
      <c r="A558" s="203" t="s">
        <v>170</v>
      </c>
      <c r="B558" s="204" t="s">
        <v>171</v>
      </c>
      <c r="C558" s="205"/>
      <c r="D558" s="206">
        <f t="shared" ref="D558:R558" si="151">D559+D567</f>
        <v>0</v>
      </c>
      <c r="E558" s="207">
        <f t="shared" si="151"/>
        <v>0</v>
      </c>
      <c r="F558" s="208">
        <f t="shared" si="151"/>
        <v>0</v>
      </c>
      <c r="G558" s="206">
        <f t="shared" si="151"/>
        <v>0</v>
      </c>
      <c r="H558" s="207">
        <f t="shared" si="151"/>
        <v>0</v>
      </c>
      <c r="I558" s="208">
        <f t="shared" si="151"/>
        <v>0</v>
      </c>
      <c r="J558" s="206">
        <f t="shared" si="151"/>
        <v>0</v>
      </c>
      <c r="K558" s="207">
        <f t="shared" si="151"/>
        <v>134</v>
      </c>
      <c r="L558" s="208">
        <f t="shared" si="151"/>
        <v>105</v>
      </c>
      <c r="M558" s="206">
        <f t="shared" si="151"/>
        <v>0</v>
      </c>
      <c r="N558" s="207">
        <f t="shared" si="151"/>
        <v>15</v>
      </c>
      <c r="O558" s="208">
        <f t="shared" si="151"/>
        <v>3</v>
      </c>
      <c r="P558" s="206">
        <f t="shared" si="151"/>
        <v>0</v>
      </c>
      <c r="Q558" s="207">
        <f t="shared" si="151"/>
        <v>149</v>
      </c>
      <c r="R558" s="208">
        <f t="shared" si="151"/>
        <v>108</v>
      </c>
      <c r="S558" s="267">
        <f>(S559+S567)/1</f>
        <v>3.41</v>
      </c>
    </row>
    <row r="559" spans="1:19" s="315" customFormat="1" ht="11.25" hidden="1" customHeight="1" x14ac:dyDescent="0.2">
      <c r="A559" s="268"/>
      <c r="B559" s="269" t="s">
        <v>250</v>
      </c>
      <c r="C559" s="304"/>
      <c r="D559" s="322">
        <f>SUM(D560:D566)</f>
        <v>0</v>
      </c>
      <c r="E559" s="323">
        <f t="shared" ref="E559:R559" si="152">SUM(E560:E566)</f>
        <v>0</v>
      </c>
      <c r="F559" s="324">
        <f t="shared" si="152"/>
        <v>0</v>
      </c>
      <c r="G559" s="322">
        <f t="shared" si="152"/>
        <v>0</v>
      </c>
      <c r="H559" s="323">
        <f t="shared" si="152"/>
        <v>0</v>
      </c>
      <c r="I559" s="324">
        <f t="shared" si="152"/>
        <v>0</v>
      </c>
      <c r="J559" s="322">
        <f t="shared" si="152"/>
        <v>0</v>
      </c>
      <c r="K559" s="323">
        <f t="shared" si="152"/>
        <v>134</v>
      </c>
      <c r="L559" s="324">
        <f t="shared" si="152"/>
        <v>105</v>
      </c>
      <c r="M559" s="322">
        <f t="shared" si="152"/>
        <v>0</v>
      </c>
      <c r="N559" s="323">
        <f t="shared" si="152"/>
        <v>15</v>
      </c>
      <c r="O559" s="324">
        <f t="shared" si="152"/>
        <v>3</v>
      </c>
      <c r="P559" s="322">
        <f t="shared" si="152"/>
        <v>0</v>
      </c>
      <c r="Q559" s="323">
        <f t="shared" si="152"/>
        <v>149</v>
      </c>
      <c r="R559" s="324">
        <f t="shared" si="152"/>
        <v>108</v>
      </c>
      <c r="S559" s="337">
        <f>SUM(S560:S566)/6</f>
        <v>3.41</v>
      </c>
    </row>
    <row r="560" spans="1:19" ht="11.25" hidden="1" customHeight="1" x14ac:dyDescent="0.2">
      <c r="A560" s="275"/>
      <c r="B560" s="276" t="s">
        <v>339</v>
      </c>
      <c r="C560" s="277" t="s">
        <v>10</v>
      </c>
      <c r="D560" s="224"/>
      <c r="E560" s="225"/>
      <c r="F560" s="226"/>
      <c r="G560" s="224"/>
      <c r="H560" s="225"/>
      <c r="I560" s="226"/>
      <c r="J560" s="224">
        <v>0</v>
      </c>
      <c r="K560" s="225">
        <v>28</v>
      </c>
      <c r="L560" s="226">
        <v>7</v>
      </c>
      <c r="M560" s="224"/>
      <c r="N560" s="225"/>
      <c r="O560" s="226"/>
      <c r="P560" s="227">
        <f t="shared" ref="P560:R566" si="153">D560+G560+J560+M560</f>
        <v>0</v>
      </c>
      <c r="Q560" s="228">
        <f t="shared" si="153"/>
        <v>28</v>
      </c>
      <c r="R560" s="229">
        <f t="shared" si="153"/>
        <v>7</v>
      </c>
      <c r="S560" s="230">
        <v>3.33</v>
      </c>
    </row>
    <row r="561" spans="1:19" ht="11.25" hidden="1" customHeight="1" x14ac:dyDescent="0.2">
      <c r="A561" s="275"/>
      <c r="B561" s="276" t="s">
        <v>340</v>
      </c>
      <c r="C561" s="277" t="s">
        <v>10</v>
      </c>
      <c r="D561" s="224"/>
      <c r="E561" s="225"/>
      <c r="F561" s="226"/>
      <c r="G561" s="224"/>
      <c r="H561" s="225"/>
      <c r="I561" s="226"/>
      <c r="J561" s="224">
        <v>0</v>
      </c>
      <c r="K561" s="225">
        <v>8</v>
      </c>
      <c r="L561" s="226">
        <v>1</v>
      </c>
      <c r="M561" s="224"/>
      <c r="N561" s="225"/>
      <c r="O561" s="226"/>
      <c r="P561" s="227">
        <f t="shared" si="153"/>
        <v>0</v>
      </c>
      <c r="Q561" s="228">
        <f t="shared" si="153"/>
        <v>8</v>
      </c>
      <c r="R561" s="229">
        <f t="shared" si="153"/>
        <v>1</v>
      </c>
      <c r="S561" s="230">
        <v>3.34</v>
      </c>
    </row>
    <row r="562" spans="1:19" ht="11.25" hidden="1" customHeight="1" x14ac:dyDescent="0.2">
      <c r="A562" s="275"/>
      <c r="B562" s="276" t="s">
        <v>341</v>
      </c>
      <c r="C562" s="277" t="s">
        <v>10</v>
      </c>
      <c r="D562" s="224"/>
      <c r="E562" s="225"/>
      <c r="F562" s="226"/>
      <c r="G562" s="224"/>
      <c r="H562" s="225"/>
      <c r="I562" s="226"/>
      <c r="J562" s="224">
        <v>0</v>
      </c>
      <c r="K562" s="225">
        <v>9</v>
      </c>
      <c r="L562" s="226">
        <v>46</v>
      </c>
      <c r="M562" s="224"/>
      <c r="N562" s="225"/>
      <c r="O562" s="226"/>
      <c r="P562" s="227">
        <f t="shared" si="153"/>
        <v>0</v>
      </c>
      <c r="Q562" s="228">
        <f t="shared" si="153"/>
        <v>9</v>
      </c>
      <c r="R562" s="229">
        <f t="shared" si="153"/>
        <v>46</v>
      </c>
      <c r="S562" s="230">
        <v>3.59</v>
      </c>
    </row>
    <row r="563" spans="1:19" ht="11.25" hidden="1" customHeight="1" x14ac:dyDescent="0.2">
      <c r="A563" s="275"/>
      <c r="B563" s="276" t="s">
        <v>342</v>
      </c>
      <c r="C563" s="277" t="s">
        <v>10</v>
      </c>
      <c r="D563" s="224"/>
      <c r="E563" s="225"/>
      <c r="F563" s="226"/>
      <c r="G563" s="224"/>
      <c r="H563" s="225"/>
      <c r="I563" s="226"/>
      <c r="J563" s="224">
        <v>0</v>
      </c>
      <c r="K563" s="225">
        <v>64</v>
      </c>
      <c r="L563" s="226">
        <v>42</v>
      </c>
      <c r="M563" s="224"/>
      <c r="N563" s="225"/>
      <c r="O563" s="226"/>
      <c r="P563" s="227">
        <f t="shared" si="153"/>
        <v>0</v>
      </c>
      <c r="Q563" s="228">
        <f t="shared" si="153"/>
        <v>64</v>
      </c>
      <c r="R563" s="229">
        <f t="shared" si="153"/>
        <v>42</v>
      </c>
      <c r="S563" s="230">
        <v>3.45</v>
      </c>
    </row>
    <row r="564" spans="1:19" ht="11.25" hidden="1" customHeight="1" x14ac:dyDescent="0.2">
      <c r="A564" s="275"/>
      <c r="B564" s="276" t="s">
        <v>343</v>
      </c>
      <c r="C564" s="277" t="s">
        <v>10</v>
      </c>
      <c r="D564" s="224"/>
      <c r="E564" s="225"/>
      <c r="F564" s="226"/>
      <c r="G564" s="224"/>
      <c r="H564" s="225"/>
      <c r="I564" s="226"/>
      <c r="J564" s="224">
        <v>0</v>
      </c>
      <c r="K564" s="225">
        <v>25</v>
      </c>
      <c r="L564" s="226">
        <v>9</v>
      </c>
      <c r="M564" s="224"/>
      <c r="N564" s="225"/>
      <c r="O564" s="226"/>
      <c r="P564" s="227">
        <f t="shared" si="153"/>
        <v>0</v>
      </c>
      <c r="Q564" s="228">
        <f t="shared" si="153"/>
        <v>25</v>
      </c>
      <c r="R564" s="229">
        <f t="shared" si="153"/>
        <v>9</v>
      </c>
      <c r="S564" s="230">
        <v>3.38</v>
      </c>
    </row>
    <row r="565" spans="1:19" ht="11.25" hidden="1" customHeight="1" x14ac:dyDescent="0.2">
      <c r="A565" s="275"/>
      <c r="B565" s="276" t="s">
        <v>344</v>
      </c>
      <c r="C565" s="277" t="s">
        <v>10</v>
      </c>
      <c r="D565" s="224"/>
      <c r="E565" s="225"/>
      <c r="F565" s="226"/>
      <c r="G565" s="224"/>
      <c r="H565" s="225"/>
      <c r="I565" s="226"/>
      <c r="J565" s="224"/>
      <c r="K565" s="225"/>
      <c r="L565" s="226"/>
      <c r="M565" s="224"/>
      <c r="N565" s="225"/>
      <c r="O565" s="226"/>
      <c r="P565" s="227">
        <f t="shared" si="153"/>
        <v>0</v>
      </c>
      <c r="Q565" s="228">
        <f t="shared" si="153"/>
        <v>0</v>
      </c>
      <c r="R565" s="229">
        <f t="shared" si="153"/>
        <v>0</v>
      </c>
      <c r="S565" s="230"/>
    </row>
    <row r="566" spans="1:19" ht="11.25" hidden="1" customHeight="1" x14ac:dyDescent="0.2">
      <c r="A566" s="275"/>
      <c r="B566" s="276" t="s">
        <v>345</v>
      </c>
      <c r="C566" s="277" t="s">
        <v>11</v>
      </c>
      <c r="D566" s="224"/>
      <c r="E566" s="225"/>
      <c r="F566" s="226"/>
      <c r="G566" s="224"/>
      <c r="H566" s="225"/>
      <c r="I566" s="226"/>
      <c r="J566" s="224"/>
      <c r="K566" s="225"/>
      <c r="L566" s="226"/>
      <c r="M566" s="224">
        <v>0</v>
      </c>
      <c r="N566" s="225">
        <v>15</v>
      </c>
      <c r="O566" s="226">
        <v>3</v>
      </c>
      <c r="P566" s="227">
        <f t="shared" si="153"/>
        <v>0</v>
      </c>
      <c r="Q566" s="228">
        <f t="shared" si="153"/>
        <v>15</v>
      </c>
      <c r="R566" s="229">
        <f t="shared" si="153"/>
        <v>3</v>
      </c>
      <c r="S566" s="230">
        <v>3.37</v>
      </c>
    </row>
    <row r="567" spans="1:19" s="184" customFormat="1" ht="11.25" hidden="1" customHeight="1" x14ac:dyDescent="0.2">
      <c r="A567" s="278"/>
      <c r="B567" s="279" t="s">
        <v>261</v>
      </c>
      <c r="C567" s="280"/>
      <c r="D567" s="281">
        <f t="shared" ref="D567:R567" si="154">SUM(D568:D569)</f>
        <v>0</v>
      </c>
      <c r="E567" s="282">
        <f t="shared" si="154"/>
        <v>0</v>
      </c>
      <c r="F567" s="283">
        <f t="shared" si="154"/>
        <v>0</v>
      </c>
      <c r="G567" s="281">
        <f t="shared" si="154"/>
        <v>0</v>
      </c>
      <c r="H567" s="282">
        <f t="shared" si="154"/>
        <v>0</v>
      </c>
      <c r="I567" s="283">
        <f t="shared" si="154"/>
        <v>0</v>
      </c>
      <c r="J567" s="281">
        <f t="shared" si="154"/>
        <v>0</v>
      </c>
      <c r="K567" s="282">
        <f t="shared" si="154"/>
        <v>0</v>
      </c>
      <c r="L567" s="283">
        <f t="shared" si="154"/>
        <v>0</v>
      </c>
      <c r="M567" s="281">
        <f t="shared" si="154"/>
        <v>0</v>
      </c>
      <c r="N567" s="282">
        <f t="shared" si="154"/>
        <v>0</v>
      </c>
      <c r="O567" s="283">
        <f t="shared" si="154"/>
        <v>0</v>
      </c>
      <c r="P567" s="281">
        <f t="shared" si="154"/>
        <v>0</v>
      </c>
      <c r="Q567" s="282">
        <f t="shared" si="154"/>
        <v>0</v>
      </c>
      <c r="R567" s="283">
        <f t="shared" si="154"/>
        <v>0</v>
      </c>
      <c r="S567" s="284">
        <f>SUM(S568:S569)/1</f>
        <v>0</v>
      </c>
    </row>
    <row r="568" spans="1:19" ht="11.25" hidden="1" customHeight="1" x14ac:dyDescent="0.2">
      <c r="A568" s="275"/>
      <c r="B568" s="276" t="s">
        <v>346</v>
      </c>
      <c r="C568" s="277" t="s">
        <v>10</v>
      </c>
      <c r="D568" s="224"/>
      <c r="E568" s="225"/>
      <c r="F568" s="226"/>
      <c r="G568" s="224"/>
      <c r="H568" s="225"/>
      <c r="I568" s="226"/>
      <c r="J568" s="224"/>
      <c r="K568" s="225"/>
      <c r="L568" s="226"/>
      <c r="M568" s="224"/>
      <c r="N568" s="225"/>
      <c r="O568" s="226"/>
      <c r="P568" s="227">
        <f t="shared" ref="P568:R569" si="155">D568+G568+J568+M568</f>
        <v>0</v>
      </c>
      <c r="Q568" s="228">
        <f t="shared" si="155"/>
        <v>0</v>
      </c>
      <c r="R568" s="229">
        <f t="shared" si="155"/>
        <v>0</v>
      </c>
      <c r="S568" s="230"/>
    </row>
    <row r="569" spans="1:19" ht="11.25" hidden="1" customHeight="1" x14ac:dyDescent="0.2">
      <c r="A569" s="275"/>
      <c r="B569" s="276" t="s">
        <v>347</v>
      </c>
      <c r="C569" s="277" t="s">
        <v>10</v>
      </c>
      <c r="D569" s="224"/>
      <c r="E569" s="225"/>
      <c r="F569" s="226"/>
      <c r="G569" s="224"/>
      <c r="H569" s="225"/>
      <c r="I569" s="226"/>
      <c r="J569" s="224"/>
      <c r="K569" s="225"/>
      <c r="L569" s="226"/>
      <c r="M569" s="224"/>
      <c r="N569" s="225"/>
      <c r="O569" s="226"/>
      <c r="P569" s="227">
        <f t="shared" si="155"/>
        <v>0</v>
      </c>
      <c r="Q569" s="228">
        <f t="shared" si="155"/>
        <v>0</v>
      </c>
      <c r="R569" s="229">
        <f t="shared" si="155"/>
        <v>0</v>
      </c>
      <c r="S569" s="230"/>
    </row>
    <row r="570" spans="1:19" ht="12.95" hidden="1" customHeight="1" x14ac:dyDescent="0.2">
      <c r="A570" s="631" t="s">
        <v>177</v>
      </c>
      <c r="B570" s="632"/>
      <c r="C570" s="633"/>
      <c r="D570" s="322">
        <f>D393+D438+D457+D486+D496+D516+D533+D548+D550+D559</f>
        <v>0</v>
      </c>
      <c r="E570" s="323">
        <f t="shared" ref="E570:R570" si="156">E393+E438+E457+E486+E496+E516+E533+E548+E550+E559</f>
        <v>0</v>
      </c>
      <c r="F570" s="324">
        <f t="shared" si="156"/>
        <v>26</v>
      </c>
      <c r="G570" s="322">
        <f t="shared" si="156"/>
        <v>0</v>
      </c>
      <c r="H570" s="323">
        <f t="shared" si="156"/>
        <v>22</v>
      </c>
      <c r="I570" s="324">
        <f t="shared" si="156"/>
        <v>352</v>
      </c>
      <c r="J570" s="322">
        <f t="shared" si="156"/>
        <v>1</v>
      </c>
      <c r="K570" s="323">
        <f t="shared" si="156"/>
        <v>956</v>
      </c>
      <c r="L570" s="324">
        <f t="shared" si="156"/>
        <v>881</v>
      </c>
      <c r="M570" s="322">
        <f t="shared" si="156"/>
        <v>0</v>
      </c>
      <c r="N570" s="323">
        <f t="shared" si="156"/>
        <v>113</v>
      </c>
      <c r="O570" s="324">
        <f t="shared" si="156"/>
        <v>34</v>
      </c>
      <c r="P570" s="322">
        <f t="shared" si="156"/>
        <v>1</v>
      </c>
      <c r="Q570" s="323">
        <f t="shared" si="156"/>
        <v>1091</v>
      </c>
      <c r="R570" s="324">
        <f t="shared" si="156"/>
        <v>1293</v>
      </c>
      <c r="S570" s="325">
        <f>SUM(S393,S438,S457,S486,S496,S516,S533,S548,S550,S559)/10</f>
        <v>3.4515086707152491</v>
      </c>
    </row>
    <row r="571" spans="1:19" ht="12.95" hidden="1" customHeight="1" x14ac:dyDescent="0.2">
      <c r="A571" s="634" t="s">
        <v>178</v>
      </c>
      <c r="B571" s="635"/>
      <c r="C571" s="636"/>
      <c r="D571" s="326">
        <f>D449+D473+D491+D505+D524+D542+D555+D567</f>
        <v>0</v>
      </c>
      <c r="E571" s="327">
        <f t="shared" ref="E571:R571" si="157">E449+E473+E491+E505+E524+E542+E555+E567</f>
        <v>0</v>
      </c>
      <c r="F571" s="328">
        <f t="shared" si="157"/>
        <v>0</v>
      </c>
      <c r="G571" s="326">
        <f t="shared" si="157"/>
        <v>0</v>
      </c>
      <c r="H571" s="327">
        <f t="shared" si="157"/>
        <v>0</v>
      </c>
      <c r="I571" s="328">
        <f t="shared" si="157"/>
        <v>0</v>
      </c>
      <c r="J571" s="326">
        <f t="shared" si="157"/>
        <v>0</v>
      </c>
      <c r="K571" s="327">
        <f t="shared" si="157"/>
        <v>119</v>
      </c>
      <c r="L571" s="328">
        <f t="shared" si="157"/>
        <v>54</v>
      </c>
      <c r="M571" s="326">
        <f t="shared" si="157"/>
        <v>0</v>
      </c>
      <c r="N571" s="327">
        <f t="shared" si="157"/>
        <v>0</v>
      </c>
      <c r="O571" s="328">
        <f t="shared" si="157"/>
        <v>0</v>
      </c>
      <c r="P571" s="326">
        <f t="shared" si="157"/>
        <v>0</v>
      </c>
      <c r="Q571" s="327">
        <f t="shared" si="157"/>
        <v>119</v>
      </c>
      <c r="R571" s="328">
        <f t="shared" si="157"/>
        <v>54</v>
      </c>
      <c r="S571" s="329">
        <f>SUM(S449,S473,S491,S505,S524,S542,S555,S567)/6</f>
        <v>3.3855555555555554</v>
      </c>
    </row>
    <row r="572" spans="1:19" s="251" customFormat="1" ht="12.95" hidden="1" customHeight="1" x14ac:dyDescent="0.2">
      <c r="A572" s="637" t="s">
        <v>179</v>
      </c>
      <c r="B572" s="638"/>
      <c r="C572" s="639"/>
      <c r="D572" s="330">
        <f t="shared" ref="D572:R572" si="158">D570+D571</f>
        <v>0</v>
      </c>
      <c r="E572" s="331">
        <f t="shared" si="158"/>
        <v>0</v>
      </c>
      <c r="F572" s="332">
        <f t="shared" si="158"/>
        <v>26</v>
      </c>
      <c r="G572" s="330">
        <f t="shared" si="158"/>
        <v>0</v>
      </c>
      <c r="H572" s="331">
        <f t="shared" si="158"/>
        <v>22</v>
      </c>
      <c r="I572" s="332">
        <f t="shared" si="158"/>
        <v>352</v>
      </c>
      <c r="J572" s="330">
        <f t="shared" si="158"/>
        <v>1</v>
      </c>
      <c r="K572" s="331">
        <f t="shared" si="158"/>
        <v>1075</v>
      </c>
      <c r="L572" s="332">
        <f t="shared" si="158"/>
        <v>935</v>
      </c>
      <c r="M572" s="330">
        <f t="shared" si="158"/>
        <v>0</v>
      </c>
      <c r="N572" s="331">
        <f t="shared" si="158"/>
        <v>113</v>
      </c>
      <c r="O572" s="332">
        <f t="shared" si="158"/>
        <v>34</v>
      </c>
      <c r="P572" s="330">
        <f t="shared" si="158"/>
        <v>1</v>
      </c>
      <c r="Q572" s="331">
        <f t="shared" si="158"/>
        <v>1210</v>
      </c>
      <c r="R572" s="332">
        <f t="shared" si="158"/>
        <v>1347</v>
      </c>
      <c r="S572" s="640">
        <f>(S570+S571)/2</f>
        <v>3.4185321131354023</v>
      </c>
    </row>
    <row r="573" spans="1:19" s="251" customFormat="1" ht="12.95" hidden="1" customHeight="1" x14ac:dyDescent="0.2">
      <c r="A573" s="637" t="s">
        <v>180</v>
      </c>
      <c r="B573" s="638"/>
      <c r="C573" s="639"/>
      <c r="D573" s="333">
        <f>(D570/(D570+E570+F570)*100)</f>
        <v>0</v>
      </c>
      <c r="E573" s="334">
        <f>(E570/(D570+E570+F570)*100)</f>
        <v>0</v>
      </c>
      <c r="F573" s="335">
        <f>(F570/(D570+E570+F570)*100)</f>
        <v>100</v>
      </c>
      <c r="G573" s="333">
        <f>(G570/(G570+H570+I570)*100)</f>
        <v>0</v>
      </c>
      <c r="H573" s="334">
        <f>(H570/(G570+H570+I570)*100)</f>
        <v>5.8823529411764701</v>
      </c>
      <c r="I573" s="335">
        <f>(I570/(G570+H570+I570)*100)</f>
        <v>94.117647058823522</v>
      </c>
      <c r="J573" s="333">
        <f>(J570/(J570+K570+L570)*100)</f>
        <v>5.4406964091403699E-2</v>
      </c>
      <c r="K573" s="334">
        <f>(K570/(J570+K570+L570)*100)</f>
        <v>52.013057671381937</v>
      </c>
      <c r="L573" s="335">
        <f>(L570/(J570+K570+L570)*100)</f>
        <v>47.932535364526657</v>
      </c>
      <c r="M573" s="333">
        <f>(M570/(M570+N570+O570)*100)</f>
        <v>0</v>
      </c>
      <c r="N573" s="334">
        <f>(N570/(M570+N570+O570)*100)</f>
        <v>76.870748299319729</v>
      </c>
      <c r="O573" s="335">
        <f>(O570/(M570+N570+O570)*100)</f>
        <v>23.129251700680271</v>
      </c>
      <c r="P573" s="333">
        <f>(P570/(P570+Q570+R570)*100)</f>
        <v>4.1928721174004188E-2</v>
      </c>
      <c r="Q573" s="334">
        <f>(Q570/(P570+Q570+R570)*100)</f>
        <v>45.744234800838576</v>
      </c>
      <c r="R573" s="335">
        <f>(R570/(P570+Q570+R570)*100)</f>
        <v>54.213836477987421</v>
      </c>
      <c r="S573" s="641"/>
    </row>
    <row r="574" spans="1:19" s="251" customFormat="1" ht="12.95" hidden="1" customHeight="1" x14ac:dyDescent="0.2">
      <c r="A574" s="642" t="s">
        <v>181</v>
      </c>
      <c r="B574" s="643"/>
      <c r="C574" s="644"/>
      <c r="D574" s="645">
        <f>SUM(S426:S432)/6</f>
        <v>3.8016666666666663</v>
      </c>
      <c r="E574" s="646"/>
      <c r="F574" s="647"/>
      <c r="G574" s="645">
        <f>SUM(S394,S398,S406,S407,S411,S414:S418,S422:S425)/12</f>
        <v>4.0249999999999995</v>
      </c>
      <c r="H574" s="646"/>
      <c r="I574" s="647"/>
      <c r="J574" s="645">
        <f>SUM(S438,S458,S460,S462,S464,S466,S468,S471,S472,S486,S496,S517,S518,S519,S520,S522,S533,S548,S550,S560,S561,S562,S563,S564,S565)/24</f>
        <v>3.418371527777778</v>
      </c>
      <c r="K574" s="646"/>
      <c r="L574" s="647"/>
      <c r="M574" s="645">
        <f>SUM(S459,S461,S463,S465,S467,S469,S470,S521,S566)/7</f>
        <v>3.32</v>
      </c>
      <c r="N574" s="646"/>
      <c r="O574" s="647"/>
      <c r="P574" s="619">
        <f>SUM(P572:R572)</f>
        <v>2558</v>
      </c>
      <c r="Q574" s="620"/>
      <c r="R574" s="620"/>
      <c r="S574" s="621"/>
    </row>
    <row r="575" spans="1:19" s="251" customFormat="1" ht="12.95" hidden="1" customHeight="1" x14ac:dyDescent="0.2">
      <c r="A575" s="625" t="s">
        <v>182</v>
      </c>
      <c r="B575" s="626"/>
      <c r="C575" s="627"/>
      <c r="D575" s="628">
        <v>0</v>
      </c>
      <c r="E575" s="629"/>
      <c r="F575" s="630"/>
      <c r="G575" s="628">
        <v>0</v>
      </c>
      <c r="H575" s="629"/>
      <c r="I575" s="630"/>
      <c r="J575" s="628">
        <f>SUM(S449,S473,S491,S505,S524,S542,S555,S567)/6</f>
        <v>3.3855555555555554</v>
      </c>
      <c r="K575" s="629"/>
      <c r="L575" s="630"/>
      <c r="M575" s="628">
        <f>SUM(S513,S514)/1</f>
        <v>3.27</v>
      </c>
      <c r="N575" s="629"/>
      <c r="O575" s="630"/>
      <c r="P575" s="622"/>
      <c r="Q575" s="623"/>
      <c r="R575" s="623"/>
      <c r="S575" s="624"/>
    </row>
    <row r="576" spans="1:19" ht="12.75" hidden="1" customHeight="1" x14ac:dyDescent="0.2">
      <c r="K576" s="336"/>
      <c r="N576" s="336"/>
      <c r="Q576" s="189"/>
    </row>
    <row r="577" spans="1:19" s="184" customFormat="1" ht="12" hidden="1" customHeight="1" x14ac:dyDescent="0.2">
      <c r="A577" s="657" t="s">
        <v>357</v>
      </c>
      <c r="B577" s="657"/>
      <c r="C577" s="657"/>
      <c r="D577" s="657"/>
      <c r="E577" s="657"/>
      <c r="F577" s="657"/>
      <c r="G577" s="657"/>
      <c r="H577" s="657"/>
      <c r="I577" s="657"/>
      <c r="J577" s="657"/>
      <c r="K577" s="657"/>
      <c r="L577" s="657"/>
      <c r="M577" s="657"/>
      <c r="N577" s="657"/>
      <c r="O577" s="657"/>
      <c r="P577" s="657"/>
      <c r="Q577" s="657"/>
      <c r="R577" s="657"/>
      <c r="S577" s="657"/>
    </row>
    <row r="578" spans="1:19" s="184" customFormat="1" ht="12" hidden="1" customHeight="1" x14ac:dyDescent="0.2">
      <c r="A578" s="658" t="s">
        <v>204</v>
      </c>
      <c r="B578" s="658"/>
      <c r="C578" s="658"/>
      <c r="D578" s="658"/>
      <c r="E578" s="658"/>
      <c r="F578" s="658"/>
      <c r="G578" s="658"/>
      <c r="H578" s="658"/>
      <c r="I578" s="658"/>
      <c r="J578" s="658"/>
      <c r="K578" s="658"/>
      <c r="L578" s="658"/>
      <c r="M578" s="658"/>
      <c r="N578" s="658"/>
      <c r="O578" s="658"/>
      <c r="P578" s="658"/>
      <c r="Q578" s="658"/>
      <c r="R578" s="658"/>
      <c r="S578" s="658"/>
    </row>
    <row r="579" spans="1:19" s="184" customFormat="1" ht="12" hidden="1" customHeight="1" x14ac:dyDescent="0.2">
      <c r="A579" s="658" t="s">
        <v>205</v>
      </c>
      <c r="B579" s="658"/>
      <c r="C579" s="658"/>
      <c r="D579" s="658"/>
      <c r="E579" s="658"/>
      <c r="F579" s="658"/>
      <c r="G579" s="658"/>
      <c r="H579" s="658"/>
      <c r="I579" s="658"/>
      <c r="J579" s="658"/>
      <c r="K579" s="658"/>
      <c r="L579" s="658"/>
      <c r="M579" s="658"/>
      <c r="N579" s="658"/>
      <c r="O579" s="658"/>
      <c r="P579" s="658"/>
      <c r="Q579" s="658"/>
      <c r="R579" s="658"/>
      <c r="S579" s="658"/>
    </row>
    <row r="580" spans="1:19" s="184" customFormat="1" ht="12" hidden="1" customHeight="1" x14ac:dyDescent="0.2">
      <c r="A580" s="659" t="s">
        <v>358</v>
      </c>
      <c r="B580" s="659"/>
      <c r="C580" s="659"/>
      <c r="D580" s="659"/>
      <c r="E580" s="659"/>
      <c r="F580" s="659"/>
      <c r="G580" s="659"/>
      <c r="H580" s="659"/>
      <c r="I580" s="659"/>
      <c r="J580" s="659"/>
      <c r="K580" s="659"/>
      <c r="L580" s="659"/>
      <c r="M580" s="659"/>
      <c r="N580" s="659"/>
      <c r="O580" s="659"/>
      <c r="P580" s="659"/>
      <c r="Q580" s="659"/>
      <c r="R580" s="659"/>
      <c r="S580" s="659"/>
    </row>
    <row r="581" spans="1:19" ht="9.9499999999999993" hidden="1" customHeight="1" x14ac:dyDescent="0.2">
      <c r="A581" s="185"/>
      <c r="B581" s="186"/>
    </row>
    <row r="582" spans="1:19" ht="11.25" hidden="1" customHeight="1" x14ac:dyDescent="0.2">
      <c r="A582" s="191"/>
      <c r="B582" s="191"/>
      <c r="C582" s="192"/>
      <c r="D582" s="193" t="s">
        <v>5</v>
      </c>
      <c r="E582" s="194"/>
      <c r="F582" s="194"/>
      <c r="G582" s="194"/>
      <c r="H582" s="194"/>
      <c r="I582" s="194"/>
      <c r="J582" s="194"/>
      <c r="K582" s="194"/>
      <c r="L582" s="194"/>
      <c r="M582" s="194"/>
      <c r="N582" s="194"/>
      <c r="O582" s="194"/>
      <c r="P582" s="648" t="s">
        <v>6</v>
      </c>
      <c r="Q582" s="649"/>
      <c r="R582" s="650"/>
      <c r="S582" s="654" t="s">
        <v>207</v>
      </c>
    </row>
    <row r="583" spans="1:19" ht="11.25" hidden="1" customHeight="1" x14ac:dyDescent="0.2">
      <c r="A583" s="195" t="s">
        <v>2</v>
      </c>
      <c r="B583" s="195" t="s">
        <v>3</v>
      </c>
      <c r="C583" s="195" t="s">
        <v>4</v>
      </c>
      <c r="D583" s="193" t="s">
        <v>8</v>
      </c>
      <c r="E583" s="194"/>
      <c r="F583" s="196"/>
      <c r="G583" s="193" t="s">
        <v>9</v>
      </c>
      <c r="H583" s="194"/>
      <c r="I583" s="196"/>
      <c r="J583" s="193" t="s">
        <v>10</v>
      </c>
      <c r="K583" s="194"/>
      <c r="L583" s="196"/>
      <c r="M583" s="193" t="s">
        <v>11</v>
      </c>
      <c r="N583" s="194"/>
      <c r="O583" s="196"/>
      <c r="P583" s="651"/>
      <c r="Q583" s="652"/>
      <c r="R583" s="653"/>
      <c r="S583" s="655"/>
    </row>
    <row r="584" spans="1:19" ht="11.25" hidden="1" customHeight="1" x14ac:dyDescent="0.2">
      <c r="A584" s="197"/>
      <c r="B584" s="198"/>
      <c r="C584" s="199"/>
      <c r="D584" s="200" t="s">
        <v>208</v>
      </c>
      <c r="E584" s="201" t="s">
        <v>209</v>
      </c>
      <c r="F584" s="202" t="s">
        <v>210</v>
      </c>
      <c r="G584" s="200" t="s">
        <v>208</v>
      </c>
      <c r="H584" s="201" t="s">
        <v>209</v>
      </c>
      <c r="I584" s="202" t="s">
        <v>210</v>
      </c>
      <c r="J584" s="200" t="s">
        <v>208</v>
      </c>
      <c r="K584" s="201" t="s">
        <v>209</v>
      </c>
      <c r="L584" s="202" t="s">
        <v>210</v>
      </c>
      <c r="M584" s="200" t="s">
        <v>208</v>
      </c>
      <c r="N584" s="201" t="s">
        <v>209</v>
      </c>
      <c r="O584" s="202" t="s">
        <v>210</v>
      </c>
      <c r="P584" s="200" t="s">
        <v>208</v>
      </c>
      <c r="Q584" s="201" t="s">
        <v>209</v>
      </c>
      <c r="R584" s="202" t="s">
        <v>210</v>
      </c>
      <c r="S584" s="656"/>
    </row>
    <row r="585" spans="1:19" ht="11.25" hidden="1" customHeight="1" x14ac:dyDescent="0.2">
      <c r="A585" s="203" t="s">
        <v>15</v>
      </c>
      <c r="B585" s="204" t="s">
        <v>16</v>
      </c>
      <c r="C585" s="205"/>
      <c r="D585" s="206">
        <f t="shared" ref="D585:R585" si="159">SUM(D586,D590,D598:D599,D603,D606:D610,D614:D624)</f>
        <v>0</v>
      </c>
      <c r="E585" s="207">
        <f t="shared" si="159"/>
        <v>0</v>
      </c>
      <c r="F585" s="208">
        <f t="shared" si="159"/>
        <v>99</v>
      </c>
      <c r="G585" s="206">
        <f t="shared" si="159"/>
        <v>0</v>
      </c>
      <c r="H585" s="207">
        <f t="shared" si="159"/>
        <v>93</v>
      </c>
      <c r="I585" s="208">
        <f t="shared" si="159"/>
        <v>1039</v>
      </c>
      <c r="J585" s="206">
        <f t="shared" si="159"/>
        <v>0</v>
      </c>
      <c r="K585" s="207">
        <f t="shared" si="159"/>
        <v>0</v>
      </c>
      <c r="L585" s="208">
        <f t="shared" si="159"/>
        <v>0</v>
      </c>
      <c r="M585" s="206">
        <f t="shared" si="159"/>
        <v>0</v>
      </c>
      <c r="N585" s="207">
        <f t="shared" si="159"/>
        <v>0</v>
      </c>
      <c r="O585" s="208">
        <f t="shared" si="159"/>
        <v>0</v>
      </c>
      <c r="P585" s="206">
        <f t="shared" si="159"/>
        <v>0</v>
      </c>
      <c r="Q585" s="207">
        <f t="shared" si="159"/>
        <v>93</v>
      </c>
      <c r="R585" s="208">
        <f t="shared" si="159"/>
        <v>1138</v>
      </c>
      <c r="S585" s="209">
        <f>SUM(S586,S590,S598:S599,S603,S606:S610,S614:S624)/21</f>
        <v>3.7512698412698415</v>
      </c>
    </row>
    <row r="586" spans="1:19" s="220" customFormat="1" ht="11.25" hidden="1" customHeight="1" x14ac:dyDescent="0.2">
      <c r="A586" s="210"/>
      <c r="B586" s="211" t="s">
        <v>211</v>
      </c>
      <c r="C586" s="212"/>
      <c r="D586" s="216">
        <f t="shared" ref="D586:R586" si="160">SUM(D587:D589)</f>
        <v>0</v>
      </c>
      <c r="E586" s="217">
        <f t="shared" si="160"/>
        <v>0</v>
      </c>
      <c r="F586" s="218">
        <f t="shared" si="160"/>
        <v>0</v>
      </c>
      <c r="G586" s="216">
        <f t="shared" si="160"/>
        <v>0</v>
      </c>
      <c r="H586" s="217">
        <f t="shared" si="160"/>
        <v>20</v>
      </c>
      <c r="I586" s="218">
        <f t="shared" si="160"/>
        <v>179</v>
      </c>
      <c r="J586" s="216">
        <f t="shared" si="160"/>
        <v>0</v>
      </c>
      <c r="K586" s="217">
        <f t="shared" si="160"/>
        <v>0</v>
      </c>
      <c r="L586" s="218">
        <f t="shared" si="160"/>
        <v>0</v>
      </c>
      <c r="M586" s="216">
        <f t="shared" si="160"/>
        <v>0</v>
      </c>
      <c r="N586" s="217">
        <f t="shared" si="160"/>
        <v>0</v>
      </c>
      <c r="O586" s="218">
        <f t="shared" si="160"/>
        <v>0</v>
      </c>
      <c r="P586" s="216">
        <f t="shared" si="160"/>
        <v>0</v>
      </c>
      <c r="Q586" s="217">
        <f t="shared" si="160"/>
        <v>20</v>
      </c>
      <c r="R586" s="218">
        <f t="shared" si="160"/>
        <v>179</v>
      </c>
      <c r="S586" s="219">
        <f>SUM(S587:S589)/2</f>
        <v>3.6799999999999997</v>
      </c>
    </row>
    <row r="587" spans="1:19" ht="11.25" hidden="1" customHeight="1" x14ac:dyDescent="0.2">
      <c r="A587" s="221"/>
      <c r="B587" s="222" t="s">
        <v>212</v>
      </c>
      <c r="C587" s="223" t="s">
        <v>9</v>
      </c>
      <c r="D587" s="224"/>
      <c r="E587" s="225"/>
      <c r="F587" s="226"/>
      <c r="G587" s="224">
        <f>SUM(G11,G203,G395)</f>
        <v>0</v>
      </c>
      <c r="H587" s="225">
        <f>SUM(H11,H203,H395)</f>
        <v>1</v>
      </c>
      <c r="I587" s="226">
        <f>SUM(I11,I203,I395)</f>
        <v>60</v>
      </c>
      <c r="J587" s="224"/>
      <c r="K587" s="225"/>
      <c r="L587" s="226"/>
      <c r="M587" s="224"/>
      <c r="N587" s="225"/>
      <c r="O587" s="226"/>
      <c r="P587" s="227">
        <f t="shared" ref="P587:R589" si="161">D587+G587+J587+M587</f>
        <v>0</v>
      </c>
      <c r="Q587" s="228">
        <f t="shared" si="161"/>
        <v>1</v>
      </c>
      <c r="R587" s="229">
        <f t="shared" si="161"/>
        <v>60</v>
      </c>
      <c r="S587" s="230">
        <f>SUM(S11,S203,S395)/3</f>
        <v>3.7166666666666668</v>
      </c>
    </row>
    <row r="588" spans="1:19" ht="11.25" hidden="1" customHeight="1" x14ac:dyDescent="0.2">
      <c r="A588" s="221"/>
      <c r="B588" s="222" t="s">
        <v>213</v>
      </c>
      <c r="C588" s="223" t="s">
        <v>9</v>
      </c>
      <c r="D588" s="224"/>
      <c r="E588" s="225"/>
      <c r="F588" s="226"/>
      <c r="G588" s="224">
        <f>SUM(G12,G204,G396)</f>
        <v>0</v>
      </c>
      <c r="H588" s="225">
        <f>SUM(H12,H204,H396)</f>
        <v>19</v>
      </c>
      <c r="I588" s="226">
        <f>SUM(I12,I204,I396)</f>
        <v>119</v>
      </c>
      <c r="J588" s="224"/>
      <c r="K588" s="225"/>
      <c r="L588" s="226"/>
      <c r="M588" s="224"/>
      <c r="N588" s="225"/>
      <c r="O588" s="226"/>
      <c r="P588" s="227">
        <f t="shared" si="161"/>
        <v>0</v>
      </c>
      <c r="Q588" s="228">
        <f t="shared" si="161"/>
        <v>19</v>
      </c>
      <c r="R588" s="229">
        <f t="shared" si="161"/>
        <v>119</v>
      </c>
      <c r="S588" s="230">
        <f>SUM(S12,S204,S396)/3</f>
        <v>3.6433333333333331</v>
      </c>
    </row>
    <row r="589" spans="1:19" ht="11.25" hidden="1" customHeight="1" x14ac:dyDescent="0.2">
      <c r="A589" s="221"/>
      <c r="B589" s="222" t="s">
        <v>214</v>
      </c>
      <c r="C589" s="223" t="s">
        <v>9</v>
      </c>
      <c r="D589" s="224"/>
      <c r="E589" s="225"/>
      <c r="F589" s="226"/>
      <c r="G589" s="224">
        <f>SUM(G13,G205,G397)</f>
        <v>0</v>
      </c>
      <c r="H589" s="225">
        <f>SUM(H13,H205,H397)</f>
        <v>0</v>
      </c>
      <c r="I589" s="226">
        <f>SUM(I13,I205,I397)</f>
        <v>0</v>
      </c>
      <c r="J589" s="224"/>
      <c r="K589" s="225"/>
      <c r="L589" s="226"/>
      <c r="M589" s="224"/>
      <c r="N589" s="225"/>
      <c r="O589" s="226"/>
      <c r="P589" s="227">
        <f t="shared" si="161"/>
        <v>0</v>
      </c>
      <c r="Q589" s="228">
        <f t="shared" si="161"/>
        <v>0</v>
      </c>
      <c r="R589" s="229">
        <f t="shared" si="161"/>
        <v>0</v>
      </c>
      <c r="S589" s="230"/>
    </row>
    <row r="590" spans="1:19" s="220" customFormat="1" ht="11.25" hidden="1" customHeight="1" x14ac:dyDescent="0.2">
      <c r="A590" s="231"/>
      <c r="B590" s="232" t="s">
        <v>215</v>
      </c>
      <c r="C590" s="233"/>
      <c r="D590" s="237">
        <f t="shared" ref="D590:R590" si="162">SUM(D591:D597)</f>
        <v>0</v>
      </c>
      <c r="E590" s="238">
        <f t="shared" si="162"/>
        <v>0</v>
      </c>
      <c r="F590" s="239">
        <f t="shared" si="162"/>
        <v>0</v>
      </c>
      <c r="G590" s="237">
        <f t="shared" si="162"/>
        <v>0</v>
      </c>
      <c r="H590" s="238">
        <f t="shared" si="162"/>
        <v>1</v>
      </c>
      <c r="I590" s="239">
        <f t="shared" si="162"/>
        <v>103</v>
      </c>
      <c r="J590" s="237">
        <f t="shared" si="162"/>
        <v>0</v>
      </c>
      <c r="K590" s="238">
        <f t="shared" si="162"/>
        <v>0</v>
      </c>
      <c r="L590" s="239">
        <f t="shared" si="162"/>
        <v>0</v>
      </c>
      <c r="M590" s="237">
        <f t="shared" si="162"/>
        <v>0</v>
      </c>
      <c r="N590" s="238">
        <f t="shared" si="162"/>
        <v>0</v>
      </c>
      <c r="O590" s="239">
        <f t="shared" si="162"/>
        <v>0</v>
      </c>
      <c r="P590" s="237">
        <f t="shared" si="162"/>
        <v>0</v>
      </c>
      <c r="Q590" s="238">
        <f t="shared" si="162"/>
        <v>1</v>
      </c>
      <c r="R590" s="239">
        <f t="shared" si="162"/>
        <v>103</v>
      </c>
      <c r="S590" s="240">
        <f>SUM(S591:S597)/6</f>
        <v>3.7338888888888895</v>
      </c>
    </row>
    <row r="591" spans="1:19" ht="11.25" hidden="1" customHeight="1" x14ac:dyDescent="0.2">
      <c r="A591" s="221"/>
      <c r="B591" s="222" t="s">
        <v>216</v>
      </c>
      <c r="C591" s="223" t="s">
        <v>9</v>
      </c>
      <c r="D591" s="224"/>
      <c r="E591" s="225"/>
      <c r="F591" s="226"/>
      <c r="G591" s="224">
        <f>SUM(G15,G207,G399)</f>
        <v>0</v>
      </c>
      <c r="H591" s="225">
        <f>SUM(H15,H207,H399)</f>
        <v>0</v>
      </c>
      <c r="I591" s="226">
        <f>SUM(I15,I207,I399)</f>
        <v>31</v>
      </c>
      <c r="J591" s="224"/>
      <c r="K591" s="225"/>
      <c r="L591" s="226"/>
      <c r="M591" s="224"/>
      <c r="N591" s="225"/>
      <c r="O591" s="226"/>
      <c r="P591" s="227">
        <f t="shared" ref="P591:R598" si="163">D591+G591+J591+M591</f>
        <v>0</v>
      </c>
      <c r="Q591" s="228">
        <f t="shared" si="163"/>
        <v>0</v>
      </c>
      <c r="R591" s="229">
        <f t="shared" si="163"/>
        <v>31</v>
      </c>
      <c r="S591" s="230">
        <f>SUM(S15,S207,S399)/3</f>
        <v>3.4233333333333333</v>
      </c>
    </row>
    <row r="592" spans="1:19" ht="11.25" hidden="1" customHeight="1" x14ac:dyDescent="0.2">
      <c r="A592" s="221"/>
      <c r="B592" s="222" t="s">
        <v>217</v>
      </c>
      <c r="C592" s="223" t="s">
        <v>9</v>
      </c>
      <c r="D592" s="224"/>
      <c r="E592" s="225"/>
      <c r="F592" s="226"/>
      <c r="G592" s="224">
        <f>SUM(G16,G208,G400)</f>
        <v>0</v>
      </c>
      <c r="H592" s="225">
        <f>SUM(H16,H208,H400)</f>
        <v>0</v>
      </c>
      <c r="I592" s="226">
        <f>SUM(I16,I208,I400)</f>
        <v>0</v>
      </c>
      <c r="J592" s="224"/>
      <c r="K592" s="225"/>
      <c r="L592" s="226"/>
      <c r="M592" s="224"/>
      <c r="N592" s="225"/>
      <c r="O592" s="226"/>
      <c r="P592" s="227">
        <f t="shared" si="163"/>
        <v>0</v>
      </c>
      <c r="Q592" s="228">
        <f t="shared" si="163"/>
        <v>0</v>
      </c>
      <c r="R592" s="229">
        <f t="shared" si="163"/>
        <v>0</v>
      </c>
      <c r="S592" s="230"/>
    </row>
    <row r="593" spans="1:19" ht="11.25" hidden="1" customHeight="1" x14ac:dyDescent="0.2">
      <c r="A593" s="221"/>
      <c r="B593" s="222" t="s">
        <v>218</v>
      </c>
      <c r="C593" s="223" t="s">
        <v>9</v>
      </c>
      <c r="D593" s="224"/>
      <c r="E593" s="225"/>
      <c r="F593" s="226"/>
      <c r="G593" s="224">
        <f>SUM(G17,G209,G401)</f>
        <v>0</v>
      </c>
      <c r="H593" s="225">
        <f>SUM(H17,H209,H401)</f>
        <v>0</v>
      </c>
      <c r="I593" s="226">
        <f>SUM(I17,I209,I401)</f>
        <v>14</v>
      </c>
      <c r="J593" s="224"/>
      <c r="K593" s="225"/>
      <c r="L593" s="226"/>
      <c r="M593" s="224"/>
      <c r="N593" s="225"/>
      <c r="O593" s="226"/>
      <c r="P593" s="227">
        <f t="shared" si="163"/>
        <v>0</v>
      </c>
      <c r="Q593" s="228">
        <f t="shared" si="163"/>
        <v>0</v>
      </c>
      <c r="R593" s="229">
        <f t="shared" si="163"/>
        <v>14</v>
      </c>
      <c r="S593" s="230">
        <f>SUM(S17,S209,S401)/3</f>
        <v>3.7833333333333332</v>
      </c>
    </row>
    <row r="594" spans="1:19" ht="11.25" hidden="1" customHeight="1" x14ac:dyDescent="0.2">
      <c r="A594" s="221"/>
      <c r="B594" s="222" t="s">
        <v>219</v>
      </c>
      <c r="C594" s="223" t="s">
        <v>9</v>
      </c>
      <c r="D594" s="224"/>
      <c r="E594" s="225"/>
      <c r="F594" s="226"/>
      <c r="G594" s="224">
        <f>SUM(G18,G210,G402)</f>
        <v>0</v>
      </c>
      <c r="H594" s="225">
        <f>SUM(H18,H210,H402)</f>
        <v>0</v>
      </c>
      <c r="I594" s="226">
        <f>SUM(I18,I210,I402)</f>
        <v>8</v>
      </c>
      <c r="J594" s="224"/>
      <c r="K594" s="225"/>
      <c r="L594" s="226"/>
      <c r="M594" s="224"/>
      <c r="N594" s="225"/>
      <c r="O594" s="226"/>
      <c r="P594" s="227">
        <f t="shared" si="163"/>
        <v>0</v>
      </c>
      <c r="Q594" s="228">
        <f t="shared" si="163"/>
        <v>0</v>
      </c>
      <c r="R594" s="229">
        <f t="shared" si="163"/>
        <v>8</v>
      </c>
      <c r="S594" s="230">
        <f>SUM(S18,S210,S402)/2</f>
        <v>3.89</v>
      </c>
    </row>
    <row r="595" spans="1:19" ht="11.25" hidden="1" customHeight="1" x14ac:dyDescent="0.2">
      <c r="A595" s="221"/>
      <c r="B595" s="222" t="s">
        <v>220</v>
      </c>
      <c r="C595" s="223" t="s">
        <v>9</v>
      </c>
      <c r="D595" s="224"/>
      <c r="E595" s="225"/>
      <c r="F595" s="226"/>
      <c r="G595" s="224">
        <f>SUM(G19,G211,G403)</f>
        <v>0</v>
      </c>
      <c r="H595" s="225">
        <f>SUM(H19,H211,H403)</f>
        <v>0</v>
      </c>
      <c r="I595" s="226">
        <f>SUM(I19,I211,I403)</f>
        <v>12</v>
      </c>
      <c r="J595" s="224"/>
      <c r="K595" s="225"/>
      <c r="L595" s="226"/>
      <c r="M595" s="224"/>
      <c r="N595" s="225"/>
      <c r="O595" s="226"/>
      <c r="P595" s="227">
        <f t="shared" si="163"/>
        <v>0</v>
      </c>
      <c r="Q595" s="228">
        <f t="shared" si="163"/>
        <v>0</v>
      </c>
      <c r="R595" s="229">
        <f t="shared" si="163"/>
        <v>12</v>
      </c>
      <c r="S595" s="230">
        <f>SUM(S19,S211,S403)/3</f>
        <v>3.89</v>
      </c>
    </row>
    <row r="596" spans="1:19" ht="11.25" hidden="1" customHeight="1" x14ac:dyDescent="0.2">
      <c r="A596" s="221"/>
      <c r="B596" s="222" t="s">
        <v>221</v>
      </c>
      <c r="C596" s="223" t="s">
        <v>9</v>
      </c>
      <c r="D596" s="224"/>
      <c r="E596" s="225"/>
      <c r="F596" s="226"/>
      <c r="G596" s="224">
        <f>SUM(G20,G212,G404)</f>
        <v>0</v>
      </c>
      <c r="H596" s="225">
        <f>SUM(H20,H212,H404)</f>
        <v>1</v>
      </c>
      <c r="I596" s="226">
        <f>SUM(I20,I212,I404)</f>
        <v>26</v>
      </c>
      <c r="J596" s="224"/>
      <c r="K596" s="225"/>
      <c r="L596" s="226"/>
      <c r="M596" s="224"/>
      <c r="N596" s="225"/>
      <c r="O596" s="226"/>
      <c r="P596" s="227">
        <f t="shared" si="163"/>
        <v>0</v>
      </c>
      <c r="Q596" s="228">
        <f t="shared" si="163"/>
        <v>1</v>
      </c>
      <c r="R596" s="229">
        <f t="shared" si="163"/>
        <v>26</v>
      </c>
      <c r="S596" s="230">
        <f>SUM(S20,S212,S404)/3</f>
        <v>3.6566666666666667</v>
      </c>
    </row>
    <row r="597" spans="1:19" ht="11.25" hidden="1" customHeight="1" x14ac:dyDescent="0.2">
      <c r="A597" s="221"/>
      <c r="B597" s="222" t="s">
        <v>222</v>
      </c>
      <c r="C597" s="223" t="s">
        <v>9</v>
      </c>
      <c r="D597" s="224"/>
      <c r="E597" s="225"/>
      <c r="F597" s="226"/>
      <c r="G597" s="224">
        <f>SUM(G21,G213,G405)</f>
        <v>0</v>
      </c>
      <c r="H597" s="225">
        <f>SUM(H21,H213,H405)</f>
        <v>0</v>
      </c>
      <c r="I597" s="226">
        <f>SUM(I21,I213,I405)</f>
        <v>12</v>
      </c>
      <c r="J597" s="224"/>
      <c r="K597" s="225"/>
      <c r="L597" s="226"/>
      <c r="M597" s="224"/>
      <c r="N597" s="225"/>
      <c r="O597" s="226"/>
      <c r="P597" s="227">
        <f t="shared" si="163"/>
        <v>0</v>
      </c>
      <c r="Q597" s="228">
        <f t="shared" si="163"/>
        <v>0</v>
      </c>
      <c r="R597" s="229">
        <f t="shared" si="163"/>
        <v>12</v>
      </c>
      <c r="S597" s="230">
        <f>SUM(S21,S213,S405)/2</f>
        <v>3.76</v>
      </c>
    </row>
    <row r="598" spans="1:19" s="220" customFormat="1" ht="11.25" hidden="1" customHeight="1" x14ac:dyDescent="0.2">
      <c r="A598" s="231"/>
      <c r="B598" s="232" t="s">
        <v>223</v>
      </c>
      <c r="C598" s="233" t="s">
        <v>9</v>
      </c>
      <c r="D598" s="234"/>
      <c r="E598" s="235"/>
      <c r="F598" s="236"/>
      <c r="G598" s="338">
        <f>SUM(G22,G214,G406)</f>
        <v>0</v>
      </c>
      <c r="H598" s="339">
        <f>SUM(H22,H214,H406)</f>
        <v>2</v>
      </c>
      <c r="I598" s="340">
        <f>SUM(I22,I214,I406)</f>
        <v>35</v>
      </c>
      <c r="J598" s="234"/>
      <c r="K598" s="235"/>
      <c r="L598" s="236"/>
      <c r="M598" s="234"/>
      <c r="N598" s="235"/>
      <c r="O598" s="236"/>
      <c r="P598" s="241">
        <f t="shared" si="163"/>
        <v>0</v>
      </c>
      <c r="Q598" s="242">
        <f t="shared" si="163"/>
        <v>2</v>
      </c>
      <c r="R598" s="243">
        <f t="shared" si="163"/>
        <v>35</v>
      </c>
      <c r="S598" s="341">
        <f>SUM(S22,S214,S406)/3</f>
        <v>3.81</v>
      </c>
    </row>
    <row r="599" spans="1:19" s="220" customFormat="1" ht="11.25" hidden="1" customHeight="1" x14ac:dyDescent="0.2">
      <c r="A599" s="231"/>
      <c r="B599" s="232" t="s">
        <v>224</v>
      </c>
      <c r="C599" s="233"/>
      <c r="D599" s="237">
        <f t="shared" ref="D599:R599" si="164">D600+D601+D602</f>
        <v>0</v>
      </c>
      <c r="E599" s="238">
        <f t="shared" si="164"/>
        <v>0</v>
      </c>
      <c r="F599" s="239">
        <f t="shared" si="164"/>
        <v>0</v>
      </c>
      <c r="G599" s="237">
        <f t="shared" si="164"/>
        <v>0</v>
      </c>
      <c r="H599" s="238">
        <f t="shared" si="164"/>
        <v>2</v>
      </c>
      <c r="I599" s="239">
        <f t="shared" si="164"/>
        <v>127</v>
      </c>
      <c r="J599" s="237">
        <f t="shared" si="164"/>
        <v>0</v>
      </c>
      <c r="K599" s="238">
        <f t="shared" si="164"/>
        <v>0</v>
      </c>
      <c r="L599" s="239">
        <f t="shared" si="164"/>
        <v>0</v>
      </c>
      <c r="M599" s="237">
        <f t="shared" si="164"/>
        <v>0</v>
      </c>
      <c r="N599" s="238">
        <f t="shared" si="164"/>
        <v>0</v>
      </c>
      <c r="O599" s="239">
        <f t="shared" si="164"/>
        <v>0</v>
      </c>
      <c r="P599" s="237">
        <f t="shared" si="164"/>
        <v>0</v>
      </c>
      <c r="Q599" s="238">
        <f t="shared" si="164"/>
        <v>2</v>
      </c>
      <c r="R599" s="239">
        <f t="shared" si="164"/>
        <v>127</v>
      </c>
      <c r="S599" s="240">
        <f>SUM(S600:S602)/3</f>
        <v>3.7538888888888891</v>
      </c>
    </row>
    <row r="600" spans="1:19" ht="11.25" hidden="1" customHeight="1" x14ac:dyDescent="0.2">
      <c r="A600" s="221"/>
      <c r="B600" s="222" t="s">
        <v>225</v>
      </c>
      <c r="C600" s="223" t="s">
        <v>9</v>
      </c>
      <c r="D600" s="224"/>
      <c r="E600" s="225"/>
      <c r="F600" s="226"/>
      <c r="G600" s="224">
        <f>SUM(G24,G216,G408)</f>
        <v>0</v>
      </c>
      <c r="H600" s="225">
        <f>SUM(H24,H216,H408)</f>
        <v>2</v>
      </c>
      <c r="I600" s="226">
        <f>SUM(I24,I216,I408)</f>
        <v>107</v>
      </c>
      <c r="J600" s="224"/>
      <c r="K600" s="225"/>
      <c r="L600" s="226"/>
      <c r="M600" s="224"/>
      <c r="N600" s="225"/>
      <c r="O600" s="226"/>
      <c r="P600" s="227">
        <f t="shared" ref="P600:R602" si="165">D600+G600+J600+M600</f>
        <v>0</v>
      </c>
      <c r="Q600" s="228">
        <f t="shared" si="165"/>
        <v>2</v>
      </c>
      <c r="R600" s="229">
        <f t="shared" si="165"/>
        <v>107</v>
      </c>
      <c r="S600" s="230">
        <f>SUM(S24,S216,S408)/3</f>
        <v>3.7266666666666666</v>
      </c>
    </row>
    <row r="601" spans="1:19" ht="11.25" hidden="1" customHeight="1" x14ac:dyDescent="0.2">
      <c r="A601" s="221"/>
      <c r="B601" s="222" t="s">
        <v>226</v>
      </c>
      <c r="C601" s="223" t="s">
        <v>9</v>
      </c>
      <c r="D601" s="224"/>
      <c r="E601" s="225"/>
      <c r="F601" s="226"/>
      <c r="G601" s="224">
        <f>SUM(G25,G217,G409)</f>
        <v>0</v>
      </c>
      <c r="H601" s="225">
        <f>SUM(H25,H217,H409)</f>
        <v>0</v>
      </c>
      <c r="I601" s="226">
        <f>SUM(I25,I217,I409)</f>
        <v>12</v>
      </c>
      <c r="J601" s="224"/>
      <c r="K601" s="225"/>
      <c r="L601" s="226"/>
      <c r="M601" s="224"/>
      <c r="N601" s="225"/>
      <c r="O601" s="226"/>
      <c r="P601" s="227">
        <f t="shared" si="165"/>
        <v>0</v>
      </c>
      <c r="Q601" s="228">
        <f t="shared" si="165"/>
        <v>0</v>
      </c>
      <c r="R601" s="229">
        <f t="shared" si="165"/>
        <v>12</v>
      </c>
      <c r="S601" s="230">
        <f>SUM(S25,S217,S409)/2</f>
        <v>3.7649999999999997</v>
      </c>
    </row>
    <row r="602" spans="1:19" ht="11.25" hidden="1" customHeight="1" x14ac:dyDescent="0.2">
      <c r="A602" s="221"/>
      <c r="B602" s="222" t="s">
        <v>227</v>
      </c>
      <c r="C602" s="223" t="s">
        <v>9</v>
      </c>
      <c r="D602" s="224"/>
      <c r="E602" s="225"/>
      <c r="F602" s="226"/>
      <c r="G602" s="224">
        <f>SUM(G26,G218,G410)</f>
        <v>0</v>
      </c>
      <c r="H602" s="225">
        <f>SUM(H26,H218,H410)</f>
        <v>0</v>
      </c>
      <c r="I602" s="226">
        <f>SUM(I26,I218,I410)</f>
        <v>8</v>
      </c>
      <c r="J602" s="224"/>
      <c r="K602" s="225"/>
      <c r="L602" s="226"/>
      <c r="M602" s="224"/>
      <c r="N602" s="225"/>
      <c r="O602" s="226"/>
      <c r="P602" s="227">
        <f t="shared" si="165"/>
        <v>0</v>
      </c>
      <c r="Q602" s="228">
        <f t="shared" si="165"/>
        <v>0</v>
      </c>
      <c r="R602" s="229">
        <f t="shared" si="165"/>
        <v>8</v>
      </c>
      <c r="S602" s="230">
        <f>SUM(S26,S218,S410)/3</f>
        <v>3.77</v>
      </c>
    </row>
    <row r="603" spans="1:19" s="220" customFormat="1" ht="11.25" hidden="1" customHeight="1" x14ac:dyDescent="0.2">
      <c r="A603" s="231"/>
      <c r="B603" s="232" t="s">
        <v>228</v>
      </c>
      <c r="C603" s="233" t="s">
        <v>9</v>
      </c>
      <c r="D603" s="237">
        <f t="shared" ref="D603:R603" si="166">SUM(D604:D605)</f>
        <v>0</v>
      </c>
      <c r="E603" s="238">
        <f t="shared" si="166"/>
        <v>0</v>
      </c>
      <c r="F603" s="239">
        <f t="shared" si="166"/>
        <v>0</v>
      </c>
      <c r="G603" s="237">
        <f t="shared" si="166"/>
        <v>0</v>
      </c>
      <c r="H603" s="238">
        <f t="shared" si="166"/>
        <v>48</v>
      </c>
      <c r="I603" s="239">
        <f t="shared" si="166"/>
        <v>112</v>
      </c>
      <c r="J603" s="237">
        <f t="shared" si="166"/>
        <v>0</v>
      </c>
      <c r="K603" s="238">
        <f t="shared" si="166"/>
        <v>0</v>
      </c>
      <c r="L603" s="239">
        <f t="shared" si="166"/>
        <v>0</v>
      </c>
      <c r="M603" s="237">
        <f t="shared" si="166"/>
        <v>0</v>
      </c>
      <c r="N603" s="238">
        <f t="shared" si="166"/>
        <v>0</v>
      </c>
      <c r="O603" s="239">
        <f t="shared" si="166"/>
        <v>0</v>
      </c>
      <c r="P603" s="237">
        <f t="shared" si="166"/>
        <v>0</v>
      </c>
      <c r="Q603" s="238">
        <f t="shared" si="166"/>
        <v>48</v>
      </c>
      <c r="R603" s="239">
        <f t="shared" si="166"/>
        <v>112</v>
      </c>
      <c r="S603" s="244">
        <f>SUM(S604:S605)/2</f>
        <v>3.6033333333333331</v>
      </c>
    </row>
    <row r="604" spans="1:19" ht="11.25" hidden="1" customHeight="1" x14ac:dyDescent="0.2">
      <c r="A604" s="221"/>
      <c r="B604" s="222" t="s">
        <v>229</v>
      </c>
      <c r="C604" s="223" t="s">
        <v>9</v>
      </c>
      <c r="D604" s="224"/>
      <c r="E604" s="225"/>
      <c r="F604" s="226"/>
      <c r="G604" s="224">
        <f>SUM(G28,G220,G412)</f>
        <v>0</v>
      </c>
      <c r="H604" s="225">
        <f>SUM(H28,H220,H412)</f>
        <v>43</v>
      </c>
      <c r="I604" s="226">
        <f>SUM(I28,I220,I412)</f>
        <v>84</v>
      </c>
      <c r="J604" s="224"/>
      <c r="K604" s="225"/>
      <c r="L604" s="226"/>
      <c r="M604" s="224"/>
      <c r="N604" s="225"/>
      <c r="O604" s="226"/>
      <c r="P604" s="227">
        <f t="shared" ref="P604:R609" si="167">D604+G604+J604+M604</f>
        <v>0</v>
      </c>
      <c r="Q604" s="228">
        <f t="shared" si="167"/>
        <v>43</v>
      </c>
      <c r="R604" s="229">
        <f t="shared" si="167"/>
        <v>84</v>
      </c>
      <c r="S604" s="230">
        <f>SUM(S28,S220,S412)/3</f>
        <v>3.5966666666666662</v>
      </c>
    </row>
    <row r="605" spans="1:19" ht="11.25" hidden="1" customHeight="1" x14ac:dyDescent="0.2">
      <c r="A605" s="221"/>
      <c r="B605" s="222" t="s">
        <v>230</v>
      </c>
      <c r="C605" s="223" t="s">
        <v>9</v>
      </c>
      <c r="D605" s="224"/>
      <c r="E605" s="225"/>
      <c r="F605" s="226"/>
      <c r="G605" s="224">
        <f>SUM(G29,G221,G413)</f>
        <v>0</v>
      </c>
      <c r="H605" s="225">
        <f>SUM(H29,H221,H413)</f>
        <v>5</v>
      </c>
      <c r="I605" s="226">
        <f>SUM(I29,I221,I413)</f>
        <v>28</v>
      </c>
      <c r="J605" s="224"/>
      <c r="K605" s="225"/>
      <c r="L605" s="226"/>
      <c r="M605" s="224"/>
      <c r="N605" s="225"/>
      <c r="O605" s="226"/>
      <c r="P605" s="227">
        <f t="shared" si="167"/>
        <v>0</v>
      </c>
      <c r="Q605" s="228">
        <f t="shared" si="167"/>
        <v>5</v>
      </c>
      <c r="R605" s="229">
        <f t="shared" si="167"/>
        <v>28</v>
      </c>
      <c r="S605" s="230">
        <f>SUM(S29,S221,S413)/3</f>
        <v>3.61</v>
      </c>
    </row>
    <row r="606" spans="1:19" s="220" customFormat="1" ht="11.25" hidden="1" customHeight="1" x14ac:dyDescent="0.2">
      <c r="A606" s="231"/>
      <c r="B606" s="232" t="s">
        <v>231</v>
      </c>
      <c r="C606" s="233" t="s">
        <v>9</v>
      </c>
      <c r="D606" s="234"/>
      <c r="E606" s="235"/>
      <c r="F606" s="236"/>
      <c r="G606" s="338">
        <f>SUM(G30,G222,G414)</f>
        <v>0</v>
      </c>
      <c r="H606" s="339">
        <f>SUM(H30,H222,H414)</f>
        <v>3</v>
      </c>
      <c r="I606" s="340">
        <f>SUM(I30,I222,I414)</f>
        <v>59</v>
      </c>
      <c r="J606" s="234"/>
      <c r="K606" s="235"/>
      <c r="L606" s="236"/>
      <c r="M606" s="234"/>
      <c r="N606" s="235"/>
      <c r="O606" s="236"/>
      <c r="P606" s="237">
        <f t="shared" si="167"/>
        <v>0</v>
      </c>
      <c r="Q606" s="238">
        <f t="shared" si="167"/>
        <v>3</v>
      </c>
      <c r="R606" s="239">
        <f t="shared" si="167"/>
        <v>59</v>
      </c>
      <c r="S606" s="341">
        <f>SUM(S30,S222,S414)/3</f>
        <v>3.6933333333333338</v>
      </c>
    </row>
    <row r="607" spans="1:19" s="220" customFormat="1" ht="11.25" hidden="1" customHeight="1" x14ac:dyDescent="0.2">
      <c r="A607" s="231"/>
      <c r="B607" s="232" t="s">
        <v>232</v>
      </c>
      <c r="C607" s="233" t="s">
        <v>9</v>
      </c>
      <c r="D607" s="234"/>
      <c r="E607" s="235"/>
      <c r="F607" s="236"/>
      <c r="G607" s="338">
        <f>SUM(G31,G223,G415)</f>
        <v>0</v>
      </c>
      <c r="H607" s="339">
        <f>SUM(H31,H223,H415)</f>
        <v>0</v>
      </c>
      <c r="I607" s="340">
        <f>SUM(I31,I223,I415)</f>
        <v>2</v>
      </c>
      <c r="J607" s="234"/>
      <c r="K607" s="235"/>
      <c r="L607" s="236"/>
      <c r="M607" s="234"/>
      <c r="N607" s="235"/>
      <c r="O607" s="236"/>
      <c r="P607" s="237">
        <f t="shared" si="167"/>
        <v>0</v>
      </c>
      <c r="Q607" s="238">
        <f t="shared" si="167"/>
        <v>0</v>
      </c>
      <c r="R607" s="239">
        <f t="shared" si="167"/>
        <v>2</v>
      </c>
      <c r="S607" s="341">
        <f>SUM(S31,S223,S415)/2</f>
        <v>3.6349999999999998</v>
      </c>
    </row>
    <row r="608" spans="1:19" s="220" customFormat="1" ht="11.25" hidden="1" customHeight="1" x14ac:dyDescent="0.2">
      <c r="A608" s="231"/>
      <c r="B608" s="232" t="s">
        <v>233</v>
      </c>
      <c r="C608" s="233" t="s">
        <v>9</v>
      </c>
      <c r="D608" s="234"/>
      <c r="E608" s="235"/>
      <c r="F608" s="236"/>
      <c r="G608" s="338">
        <f>SUM(G32,G224,G416)</f>
        <v>0</v>
      </c>
      <c r="H608" s="339">
        <f>SUM(H32,H224,H416)</f>
        <v>1</v>
      </c>
      <c r="I608" s="340">
        <f>SUM(I32,I224,I416)</f>
        <v>54</v>
      </c>
      <c r="J608" s="234"/>
      <c r="K608" s="235"/>
      <c r="L608" s="236"/>
      <c r="M608" s="234"/>
      <c r="N608" s="235"/>
      <c r="O608" s="236"/>
      <c r="P608" s="237">
        <f t="shared" si="167"/>
        <v>0</v>
      </c>
      <c r="Q608" s="238">
        <f t="shared" si="167"/>
        <v>1</v>
      </c>
      <c r="R608" s="239">
        <f t="shared" si="167"/>
        <v>54</v>
      </c>
      <c r="S608" s="341">
        <f>SUM(S32,S224,S416)/3</f>
        <v>3.7466666666666661</v>
      </c>
    </row>
    <row r="609" spans="1:19" s="220" customFormat="1" ht="11.25" hidden="1" customHeight="1" x14ac:dyDescent="0.2">
      <c r="A609" s="231"/>
      <c r="B609" s="232" t="s">
        <v>234</v>
      </c>
      <c r="C609" s="233" t="s">
        <v>9</v>
      </c>
      <c r="D609" s="234"/>
      <c r="E609" s="235"/>
      <c r="F609" s="236"/>
      <c r="G609" s="338">
        <f>SUM(G33,G225,G417)</f>
        <v>0</v>
      </c>
      <c r="H609" s="339">
        <f>SUM(H33,H225,H417)</f>
        <v>0</v>
      </c>
      <c r="I609" s="340">
        <f>SUM(I33,I225,I417)</f>
        <v>25</v>
      </c>
      <c r="J609" s="234"/>
      <c r="K609" s="235"/>
      <c r="L609" s="236"/>
      <c r="M609" s="234"/>
      <c r="N609" s="235"/>
      <c r="O609" s="236"/>
      <c r="P609" s="237">
        <f t="shared" si="167"/>
        <v>0</v>
      </c>
      <c r="Q609" s="238">
        <f t="shared" si="167"/>
        <v>0</v>
      </c>
      <c r="R609" s="239">
        <f t="shared" si="167"/>
        <v>25</v>
      </c>
      <c r="S609" s="341">
        <f>SUM(S33,S225,S417)/3</f>
        <v>3.8633333333333333</v>
      </c>
    </row>
    <row r="610" spans="1:19" s="220" customFormat="1" ht="11.25" hidden="1" customHeight="1" x14ac:dyDescent="0.2">
      <c r="A610" s="231"/>
      <c r="B610" s="232" t="s">
        <v>235</v>
      </c>
      <c r="C610" s="233"/>
      <c r="D610" s="237">
        <f>SUM(D611:D613)</f>
        <v>0</v>
      </c>
      <c r="E610" s="238">
        <f>SUM(E611:E613)</f>
        <v>0</v>
      </c>
      <c r="F610" s="239">
        <f>SUM(F611:F613)</f>
        <v>0</v>
      </c>
      <c r="G610" s="237">
        <f t="shared" ref="G610:R610" si="168">SUM(G611:G613)</f>
        <v>0</v>
      </c>
      <c r="H610" s="238">
        <f t="shared" si="168"/>
        <v>8</v>
      </c>
      <c r="I610" s="239">
        <f t="shared" si="168"/>
        <v>216</v>
      </c>
      <c r="J610" s="237">
        <f t="shared" si="168"/>
        <v>0</v>
      </c>
      <c r="K610" s="238">
        <f t="shared" si="168"/>
        <v>0</v>
      </c>
      <c r="L610" s="239">
        <f t="shared" si="168"/>
        <v>0</v>
      </c>
      <c r="M610" s="237">
        <f t="shared" si="168"/>
        <v>0</v>
      </c>
      <c r="N610" s="238">
        <f t="shared" si="168"/>
        <v>0</v>
      </c>
      <c r="O610" s="239">
        <f t="shared" si="168"/>
        <v>0</v>
      </c>
      <c r="P610" s="237">
        <f t="shared" si="168"/>
        <v>0</v>
      </c>
      <c r="Q610" s="238">
        <f t="shared" si="168"/>
        <v>8</v>
      </c>
      <c r="R610" s="239">
        <f t="shared" si="168"/>
        <v>216</v>
      </c>
      <c r="S610" s="240">
        <f>SUM(S611:S613)/3</f>
        <v>3.7055555555555557</v>
      </c>
    </row>
    <row r="611" spans="1:19" ht="11.25" hidden="1" customHeight="1" x14ac:dyDescent="0.2">
      <c r="A611" s="221"/>
      <c r="B611" s="245" t="s">
        <v>236</v>
      </c>
      <c r="C611" s="246" t="s">
        <v>9</v>
      </c>
      <c r="D611" s="224"/>
      <c r="E611" s="225"/>
      <c r="F611" s="226"/>
      <c r="G611" s="224">
        <f>SUM(G35,G227,G419)</f>
        <v>0</v>
      </c>
      <c r="H611" s="225">
        <f>SUM(H35,H227,H419)</f>
        <v>5</v>
      </c>
      <c r="I611" s="226">
        <f>SUM(I35,I227,I419)</f>
        <v>200</v>
      </c>
      <c r="J611" s="224"/>
      <c r="K611" s="225"/>
      <c r="L611" s="226"/>
      <c r="M611" s="224"/>
      <c r="N611" s="225"/>
      <c r="O611" s="226"/>
      <c r="P611" s="247">
        <f t="shared" ref="P611:R624" si="169">D611+G611+J611+M611</f>
        <v>0</v>
      </c>
      <c r="Q611" s="248">
        <f t="shared" si="169"/>
        <v>5</v>
      </c>
      <c r="R611" s="249">
        <f t="shared" si="169"/>
        <v>200</v>
      </c>
      <c r="S611" s="230">
        <f>SUM(S35,S227,S419)/3</f>
        <v>3.67</v>
      </c>
    </row>
    <row r="612" spans="1:19" ht="11.25" hidden="1" customHeight="1" x14ac:dyDescent="0.2">
      <c r="A612" s="221"/>
      <c r="B612" s="245" t="s">
        <v>237</v>
      </c>
      <c r="C612" s="246" t="s">
        <v>9</v>
      </c>
      <c r="D612" s="224"/>
      <c r="E612" s="225"/>
      <c r="F612" s="226"/>
      <c r="G612" s="224">
        <f>SUM(G36,G228,G420)</f>
        <v>0</v>
      </c>
      <c r="H612" s="225">
        <f>SUM(H36,H228,H420)</f>
        <v>3</v>
      </c>
      <c r="I612" s="226">
        <f>SUM(I36,I228,I420)</f>
        <v>15</v>
      </c>
      <c r="J612" s="224"/>
      <c r="K612" s="225"/>
      <c r="L612" s="226"/>
      <c r="M612" s="224"/>
      <c r="N612" s="225"/>
      <c r="O612" s="226"/>
      <c r="P612" s="247">
        <f t="shared" si="169"/>
        <v>0</v>
      </c>
      <c r="Q612" s="248">
        <f t="shared" si="169"/>
        <v>3</v>
      </c>
      <c r="R612" s="249">
        <f t="shared" si="169"/>
        <v>15</v>
      </c>
      <c r="S612" s="230">
        <f>SUM(S36,S228,S420)/3</f>
        <v>3.6566666666666667</v>
      </c>
    </row>
    <row r="613" spans="1:19" ht="11.25" hidden="1" customHeight="1" x14ac:dyDescent="0.2">
      <c r="A613" s="221"/>
      <c r="B613" s="245" t="s">
        <v>238</v>
      </c>
      <c r="C613" s="246" t="s">
        <v>9</v>
      </c>
      <c r="D613" s="224"/>
      <c r="E613" s="225"/>
      <c r="F613" s="226"/>
      <c r="G613" s="224">
        <f>SUM(G37,G229,G421)</f>
        <v>0</v>
      </c>
      <c r="H613" s="225">
        <f>SUM(H37,H229,H421)</f>
        <v>0</v>
      </c>
      <c r="I613" s="226">
        <f>SUM(I37,I229,I421)</f>
        <v>1</v>
      </c>
      <c r="J613" s="224"/>
      <c r="K613" s="225"/>
      <c r="L613" s="226"/>
      <c r="M613" s="224"/>
      <c r="N613" s="225"/>
      <c r="O613" s="226"/>
      <c r="P613" s="247">
        <f t="shared" si="169"/>
        <v>0</v>
      </c>
      <c r="Q613" s="248">
        <f t="shared" si="169"/>
        <v>0</v>
      </c>
      <c r="R613" s="249">
        <f t="shared" si="169"/>
        <v>1</v>
      </c>
      <c r="S613" s="230">
        <f>SUM(S37,S229,S421)/1</f>
        <v>3.79</v>
      </c>
    </row>
    <row r="614" spans="1:19" s="220" customFormat="1" ht="11.25" hidden="1" customHeight="1" x14ac:dyDescent="0.2">
      <c r="A614" s="231"/>
      <c r="B614" s="232" t="s">
        <v>239</v>
      </c>
      <c r="C614" s="233" t="s">
        <v>9</v>
      </c>
      <c r="D614" s="234"/>
      <c r="E614" s="235"/>
      <c r="F614" s="236"/>
      <c r="G614" s="338">
        <f>SUM(G38,G230,G422)</f>
        <v>0</v>
      </c>
      <c r="H614" s="339">
        <f>SUM(H38,H230,H422)</f>
        <v>1</v>
      </c>
      <c r="I614" s="340">
        <f>SUM(I38,I230,I422)</f>
        <v>51</v>
      </c>
      <c r="J614" s="234"/>
      <c r="K614" s="235"/>
      <c r="L614" s="236"/>
      <c r="M614" s="234"/>
      <c r="N614" s="235"/>
      <c r="O614" s="236"/>
      <c r="P614" s="237">
        <f t="shared" si="169"/>
        <v>0</v>
      </c>
      <c r="Q614" s="238">
        <f t="shared" si="169"/>
        <v>1</v>
      </c>
      <c r="R614" s="239">
        <f t="shared" si="169"/>
        <v>51</v>
      </c>
      <c r="S614" s="341">
        <f>SUM(S38,S230,S422)/3</f>
        <v>3.66</v>
      </c>
    </row>
    <row r="615" spans="1:19" s="251" customFormat="1" ht="11.25" hidden="1" customHeight="1" x14ac:dyDescent="0.2">
      <c r="A615" s="231"/>
      <c r="B615" s="232" t="s">
        <v>240</v>
      </c>
      <c r="C615" s="233" t="s">
        <v>9</v>
      </c>
      <c r="D615" s="234"/>
      <c r="E615" s="235"/>
      <c r="F615" s="236"/>
      <c r="G615" s="338">
        <f>SUM(G39,G231,G423)</f>
        <v>0</v>
      </c>
      <c r="H615" s="339">
        <f>SUM(H39,H231,H423)</f>
        <v>5</v>
      </c>
      <c r="I615" s="340">
        <f>SUM(I39,I231,I423)</f>
        <v>46</v>
      </c>
      <c r="J615" s="234"/>
      <c r="K615" s="235"/>
      <c r="L615" s="236"/>
      <c r="M615" s="234"/>
      <c r="N615" s="235"/>
      <c r="O615" s="236"/>
      <c r="P615" s="237">
        <f t="shared" si="169"/>
        <v>0</v>
      </c>
      <c r="Q615" s="238">
        <f t="shared" si="169"/>
        <v>5</v>
      </c>
      <c r="R615" s="239">
        <f t="shared" si="169"/>
        <v>46</v>
      </c>
      <c r="S615" s="341">
        <f>SUM(S39,S231,S423)/2</f>
        <v>3.645</v>
      </c>
    </row>
    <row r="616" spans="1:19" s="251" customFormat="1" ht="11.25" hidden="1" customHeight="1" x14ac:dyDescent="0.2">
      <c r="A616" s="231"/>
      <c r="B616" s="232" t="s">
        <v>241</v>
      </c>
      <c r="C616" s="233" t="s">
        <v>9</v>
      </c>
      <c r="D616" s="234"/>
      <c r="E616" s="235"/>
      <c r="F616" s="236"/>
      <c r="G616" s="338">
        <f>SUM(G40,G232,G424)</f>
        <v>0</v>
      </c>
      <c r="H616" s="339">
        <f>SUM(H40,H232,H424)</f>
        <v>2</v>
      </c>
      <c r="I616" s="340">
        <f>SUM(I40,I232,I424)</f>
        <v>24</v>
      </c>
      <c r="J616" s="234"/>
      <c r="K616" s="235"/>
      <c r="L616" s="236"/>
      <c r="M616" s="234"/>
      <c r="N616" s="235"/>
      <c r="O616" s="236"/>
      <c r="P616" s="237">
        <f t="shared" si="169"/>
        <v>0</v>
      </c>
      <c r="Q616" s="238">
        <f t="shared" si="169"/>
        <v>2</v>
      </c>
      <c r="R616" s="239">
        <f t="shared" si="169"/>
        <v>24</v>
      </c>
      <c r="S616" s="341">
        <f>SUM(S40,S232,S424)/3</f>
        <v>3.7033333333333331</v>
      </c>
    </row>
    <row r="617" spans="1:19" s="251" customFormat="1" ht="11.25" hidden="1" customHeight="1" x14ac:dyDescent="0.2">
      <c r="A617" s="231"/>
      <c r="B617" s="232" t="s">
        <v>242</v>
      </c>
      <c r="C617" s="233" t="s">
        <v>9</v>
      </c>
      <c r="D617" s="234"/>
      <c r="E617" s="235"/>
      <c r="F617" s="236"/>
      <c r="G617" s="338">
        <f>SUM(G41,G233,G425)</f>
        <v>0</v>
      </c>
      <c r="H617" s="339">
        <f>SUM(H41,H233,H425)</f>
        <v>0</v>
      </c>
      <c r="I617" s="340">
        <f>SUM(I41,I233,I425)</f>
        <v>6</v>
      </c>
      <c r="J617" s="234"/>
      <c r="K617" s="235"/>
      <c r="L617" s="236"/>
      <c r="M617" s="234"/>
      <c r="N617" s="235"/>
      <c r="O617" s="236"/>
      <c r="P617" s="237">
        <f t="shared" si="169"/>
        <v>0</v>
      </c>
      <c r="Q617" s="238">
        <f t="shared" si="169"/>
        <v>0</v>
      </c>
      <c r="R617" s="239">
        <f t="shared" si="169"/>
        <v>6</v>
      </c>
      <c r="S617" s="341">
        <f>SUM(S41,S233,S425)/2</f>
        <v>3.8</v>
      </c>
    </row>
    <row r="618" spans="1:19" s="251" customFormat="1" ht="11.25" hidden="1" customHeight="1" x14ac:dyDescent="0.2">
      <c r="A618" s="231"/>
      <c r="B618" s="252" t="s">
        <v>243</v>
      </c>
      <c r="C618" s="253" t="s">
        <v>8</v>
      </c>
      <c r="D618" s="342">
        <f>SUM(D42,D234,D426)</f>
        <v>0</v>
      </c>
      <c r="E618" s="343">
        <f>SUM(E42,E234,E426)</f>
        <v>0</v>
      </c>
      <c r="F618" s="344">
        <f>SUM(F42,F234,F426)</f>
        <v>29</v>
      </c>
      <c r="G618" s="254"/>
      <c r="H618" s="255"/>
      <c r="I618" s="256"/>
      <c r="J618" s="254"/>
      <c r="K618" s="255"/>
      <c r="L618" s="256"/>
      <c r="M618" s="254"/>
      <c r="N618" s="255"/>
      <c r="O618" s="256"/>
      <c r="P618" s="257">
        <f t="shared" si="169"/>
        <v>0</v>
      </c>
      <c r="Q618" s="258">
        <f t="shared" si="169"/>
        <v>0</v>
      </c>
      <c r="R618" s="259">
        <f t="shared" si="169"/>
        <v>29</v>
      </c>
      <c r="S618" s="345">
        <f>SUM(S42,S234,S426)/3</f>
        <v>3.7766666666666668</v>
      </c>
    </row>
    <row r="619" spans="1:19" s="220" customFormat="1" ht="11.25" hidden="1" customHeight="1" x14ac:dyDescent="0.2">
      <c r="A619" s="231"/>
      <c r="B619" s="252" t="s">
        <v>244</v>
      </c>
      <c r="C619" s="253" t="s">
        <v>8</v>
      </c>
      <c r="D619" s="342">
        <f>SUM(D43,D235,D427)</f>
        <v>0</v>
      </c>
      <c r="E619" s="343">
        <f>SUM(E43,E235,E427)</f>
        <v>0</v>
      </c>
      <c r="F619" s="344">
        <f>SUM(F43,F235,F427)</f>
        <v>18</v>
      </c>
      <c r="G619" s="254"/>
      <c r="H619" s="255"/>
      <c r="I619" s="256"/>
      <c r="J619" s="254"/>
      <c r="K619" s="255"/>
      <c r="L619" s="256"/>
      <c r="M619" s="254"/>
      <c r="N619" s="255"/>
      <c r="O619" s="256"/>
      <c r="P619" s="257">
        <f t="shared" si="169"/>
        <v>0</v>
      </c>
      <c r="Q619" s="258">
        <f t="shared" si="169"/>
        <v>0</v>
      </c>
      <c r="R619" s="259">
        <f t="shared" si="169"/>
        <v>18</v>
      </c>
      <c r="S619" s="345">
        <f>SUM(S43,S235,S427)/3</f>
        <v>3.7300000000000004</v>
      </c>
    </row>
    <row r="620" spans="1:19" s="220" customFormat="1" ht="11.25" hidden="1" customHeight="1" x14ac:dyDescent="0.2">
      <c r="A620" s="231"/>
      <c r="B620" s="252" t="s">
        <v>245</v>
      </c>
      <c r="C620" s="253" t="s">
        <v>8</v>
      </c>
      <c r="D620" s="342">
        <f>SUM(D44,D236,D428)</f>
        <v>0</v>
      </c>
      <c r="E620" s="343">
        <f>SUM(E44,E236,E428)</f>
        <v>0</v>
      </c>
      <c r="F620" s="344">
        <f>SUM(F44,F236,F428)</f>
        <v>10</v>
      </c>
      <c r="G620" s="254"/>
      <c r="H620" s="255"/>
      <c r="I620" s="256"/>
      <c r="J620" s="254"/>
      <c r="K620" s="255"/>
      <c r="L620" s="256"/>
      <c r="M620" s="254"/>
      <c r="N620" s="255"/>
      <c r="O620" s="256"/>
      <c r="P620" s="257">
        <f t="shared" si="169"/>
        <v>0</v>
      </c>
      <c r="Q620" s="258">
        <f t="shared" si="169"/>
        <v>0</v>
      </c>
      <c r="R620" s="259">
        <f t="shared" si="169"/>
        <v>10</v>
      </c>
      <c r="S620" s="345">
        <f>SUM(S44,S236,S428)/2</f>
        <v>3.8</v>
      </c>
    </row>
    <row r="621" spans="1:19" ht="11.25" hidden="1" customHeight="1" x14ac:dyDescent="0.2">
      <c r="A621" s="221"/>
      <c r="B621" s="252" t="s">
        <v>246</v>
      </c>
      <c r="C621" s="261" t="s">
        <v>8</v>
      </c>
      <c r="D621" s="342">
        <f>SUM(D45,D237,D429)</f>
        <v>0</v>
      </c>
      <c r="E621" s="343">
        <f>SUM(E45,E237,E429)</f>
        <v>0</v>
      </c>
      <c r="F621" s="344">
        <f>SUM(F45,F237,F429)</f>
        <v>3</v>
      </c>
      <c r="G621" s="254"/>
      <c r="H621" s="255"/>
      <c r="I621" s="256"/>
      <c r="J621" s="254"/>
      <c r="K621" s="255"/>
      <c r="L621" s="256"/>
      <c r="M621" s="254"/>
      <c r="N621" s="255"/>
      <c r="O621" s="256"/>
      <c r="P621" s="257">
        <f t="shared" si="169"/>
        <v>0</v>
      </c>
      <c r="Q621" s="258">
        <f t="shared" si="169"/>
        <v>0</v>
      </c>
      <c r="R621" s="259">
        <f t="shared" si="169"/>
        <v>3</v>
      </c>
      <c r="S621" s="345">
        <f>SUM(S45,S237,S429)/2</f>
        <v>3.9000000000000004</v>
      </c>
    </row>
    <row r="622" spans="1:19" s="220" customFormat="1" ht="11.25" hidden="1" customHeight="1" x14ac:dyDescent="0.2">
      <c r="A622" s="231"/>
      <c r="B622" s="252" t="s">
        <v>247</v>
      </c>
      <c r="C622" s="253" t="s">
        <v>8</v>
      </c>
      <c r="D622" s="342">
        <f>SUM(D46,D238,D430)</f>
        <v>0</v>
      </c>
      <c r="E622" s="343">
        <f>SUM(E46,E238,E430)</f>
        <v>0</v>
      </c>
      <c r="F622" s="344">
        <f>SUM(F46,F238,F430)</f>
        <v>20</v>
      </c>
      <c r="G622" s="254"/>
      <c r="H622" s="255"/>
      <c r="I622" s="256"/>
      <c r="J622" s="254"/>
      <c r="K622" s="255"/>
      <c r="L622" s="256"/>
      <c r="M622" s="254"/>
      <c r="N622" s="255"/>
      <c r="O622" s="256"/>
      <c r="P622" s="257">
        <f t="shared" si="169"/>
        <v>0</v>
      </c>
      <c r="Q622" s="258">
        <f t="shared" si="169"/>
        <v>0</v>
      </c>
      <c r="R622" s="259">
        <f t="shared" si="169"/>
        <v>20</v>
      </c>
      <c r="S622" s="345">
        <f>SUM(S46,S238,S430)/3</f>
        <v>3.7066666666666666</v>
      </c>
    </row>
    <row r="623" spans="1:19" s="220" customFormat="1" ht="11.25" hidden="1" customHeight="1" x14ac:dyDescent="0.2">
      <c r="A623" s="231"/>
      <c r="B623" s="252" t="s">
        <v>248</v>
      </c>
      <c r="C623" s="253" t="s">
        <v>8</v>
      </c>
      <c r="D623" s="342">
        <f>SUM(D47,D239,D431)</f>
        <v>0</v>
      </c>
      <c r="E623" s="343">
        <f>SUM(E47,E239,E431)</f>
        <v>0</v>
      </c>
      <c r="F623" s="344">
        <f>SUM(F47,F239,F431)</f>
        <v>14</v>
      </c>
      <c r="G623" s="254"/>
      <c r="H623" s="255"/>
      <c r="I623" s="256"/>
      <c r="J623" s="254"/>
      <c r="K623" s="255"/>
      <c r="L623" s="256"/>
      <c r="M623" s="254"/>
      <c r="N623" s="255"/>
      <c r="O623" s="256"/>
      <c r="P623" s="257">
        <f t="shared" si="169"/>
        <v>0</v>
      </c>
      <c r="Q623" s="258">
        <f t="shared" si="169"/>
        <v>0</v>
      </c>
      <c r="R623" s="259">
        <f t="shared" si="169"/>
        <v>14</v>
      </c>
      <c r="S623" s="345">
        <f>SUM(S47,S239,S431)/2</f>
        <v>3.92</v>
      </c>
    </row>
    <row r="624" spans="1:19" s="251" customFormat="1" ht="11.25" hidden="1" customHeight="1" x14ac:dyDescent="0.2">
      <c r="A624" s="231"/>
      <c r="B624" s="252" t="s">
        <v>249</v>
      </c>
      <c r="C624" s="253" t="s">
        <v>8</v>
      </c>
      <c r="D624" s="342">
        <f>SUM(D48,D240,D432)</f>
        <v>0</v>
      </c>
      <c r="E624" s="343">
        <f>SUM(E48,E240,E432)</f>
        <v>0</v>
      </c>
      <c r="F624" s="344">
        <f>SUM(F48,F240,F432)</f>
        <v>5</v>
      </c>
      <c r="G624" s="254"/>
      <c r="H624" s="255"/>
      <c r="I624" s="256"/>
      <c r="J624" s="254"/>
      <c r="K624" s="255"/>
      <c r="L624" s="256"/>
      <c r="M624" s="254"/>
      <c r="N624" s="255"/>
      <c r="O624" s="256"/>
      <c r="P624" s="257">
        <f t="shared" si="169"/>
        <v>0</v>
      </c>
      <c r="Q624" s="258">
        <f t="shared" si="169"/>
        <v>0</v>
      </c>
      <c r="R624" s="259">
        <f t="shared" si="169"/>
        <v>5</v>
      </c>
      <c r="S624" s="345">
        <f>SUM(S48,S240,S432)/2</f>
        <v>3.91</v>
      </c>
    </row>
    <row r="625" spans="1:19" s="251" customFormat="1" ht="12" hidden="1" customHeight="1" x14ac:dyDescent="0.2">
      <c r="A625" s="262"/>
      <c r="B625" s="262"/>
      <c r="C625" s="263"/>
      <c r="D625" s="264"/>
      <c r="E625" s="264"/>
      <c r="F625" s="264"/>
      <c r="G625" s="264"/>
      <c r="H625" s="264"/>
      <c r="I625" s="264"/>
      <c r="J625" s="264"/>
      <c r="K625" s="264"/>
      <c r="L625" s="264"/>
      <c r="M625" s="264"/>
      <c r="N625" s="264"/>
      <c r="O625" s="264"/>
      <c r="P625" s="265"/>
      <c r="Q625" s="265"/>
      <c r="R625" s="265"/>
      <c r="S625" s="266"/>
    </row>
    <row r="626" spans="1:19" ht="11.45" hidden="1" customHeight="1" x14ac:dyDescent="0.2">
      <c r="A626" s="191"/>
      <c r="B626" s="191"/>
      <c r="C626" s="192"/>
      <c r="D626" s="193" t="s">
        <v>5</v>
      </c>
      <c r="E626" s="194"/>
      <c r="F626" s="194"/>
      <c r="G626" s="194"/>
      <c r="H626" s="194"/>
      <c r="I626" s="194"/>
      <c r="J626" s="194"/>
      <c r="K626" s="194"/>
      <c r="L626" s="194"/>
      <c r="M626" s="194"/>
      <c r="N626" s="194"/>
      <c r="O626" s="194"/>
      <c r="P626" s="648" t="s">
        <v>6</v>
      </c>
      <c r="Q626" s="649"/>
      <c r="R626" s="650"/>
      <c r="S626" s="654" t="s">
        <v>207</v>
      </c>
    </row>
    <row r="627" spans="1:19" ht="11.45" hidden="1" customHeight="1" x14ac:dyDescent="0.2">
      <c r="A627" s="195" t="s">
        <v>2</v>
      </c>
      <c r="B627" s="195" t="s">
        <v>3</v>
      </c>
      <c r="C627" s="195" t="s">
        <v>4</v>
      </c>
      <c r="D627" s="193" t="s">
        <v>8</v>
      </c>
      <c r="E627" s="194"/>
      <c r="F627" s="196"/>
      <c r="G627" s="193" t="s">
        <v>9</v>
      </c>
      <c r="H627" s="194"/>
      <c r="I627" s="196"/>
      <c r="J627" s="193" t="s">
        <v>10</v>
      </c>
      <c r="K627" s="194"/>
      <c r="L627" s="196"/>
      <c r="M627" s="193" t="s">
        <v>11</v>
      </c>
      <c r="N627" s="194"/>
      <c r="O627" s="196"/>
      <c r="P627" s="651"/>
      <c r="Q627" s="652"/>
      <c r="R627" s="653"/>
      <c r="S627" s="655"/>
    </row>
    <row r="628" spans="1:19" ht="11.45" hidden="1" customHeight="1" x14ac:dyDescent="0.2">
      <c r="A628" s="197"/>
      <c r="B628" s="198"/>
      <c r="C628" s="199"/>
      <c r="D628" s="200" t="s">
        <v>208</v>
      </c>
      <c r="E628" s="201" t="s">
        <v>209</v>
      </c>
      <c r="F628" s="202" t="s">
        <v>210</v>
      </c>
      <c r="G628" s="200" t="s">
        <v>208</v>
      </c>
      <c r="H628" s="201" t="s">
        <v>209</v>
      </c>
      <c r="I628" s="202" t="s">
        <v>210</v>
      </c>
      <c r="J628" s="200" t="s">
        <v>208</v>
      </c>
      <c r="K628" s="201" t="s">
        <v>209</v>
      </c>
      <c r="L628" s="202" t="s">
        <v>210</v>
      </c>
      <c r="M628" s="200" t="s">
        <v>208</v>
      </c>
      <c r="N628" s="201" t="s">
        <v>209</v>
      </c>
      <c r="O628" s="202" t="s">
        <v>210</v>
      </c>
      <c r="P628" s="200" t="s">
        <v>208</v>
      </c>
      <c r="Q628" s="201" t="s">
        <v>209</v>
      </c>
      <c r="R628" s="202" t="s">
        <v>210</v>
      </c>
      <c r="S628" s="656"/>
    </row>
    <row r="629" spans="1:19" ht="12" hidden="1" customHeight="1" x14ac:dyDescent="0.2">
      <c r="A629" s="203" t="s">
        <v>69</v>
      </c>
      <c r="B629" s="204" t="s">
        <v>70</v>
      </c>
      <c r="C629" s="205"/>
      <c r="D629" s="206">
        <f t="shared" ref="D629:R629" si="170">D630+D641</f>
        <v>0</v>
      </c>
      <c r="E629" s="207">
        <f t="shared" si="170"/>
        <v>0</v>
      </c>
      <c r="F629" s="208">
        <f t="shared" si="170"/>
        <v>0</v>
      </c>
      <c r="G629" s="206">
        <f t="shared" si="170"/>
        <v>0</v>
      </c>
      <c r="H629" s="207">
        <f t="shared" si="170"/>
        <v>0</v>
      </c>
      <c r="I629" s="208">
        <f t="shared" si="170"/>
        <v>0</v>
      </c>
      <c r="J629" s="206">
        <f t="shared" si="170"/>
        <v>1</v>
      </c>
      <c r="K629" s="207">
        <f t="shared" si="170"/>
        <v>289</v>
      </c>
      <c r="L629" s="208">
        <f t="shared" si="170"/>
        <v>126</v>
      </c>
      <c r="M629" s="206">
        <f t="shared" si="170"/>
        <v>0</v>
      </c>
      <c r="N629" s="207">
        <f t="shared" si="170"/>
        <v>0</v>
      </c>
      <c r="O629" s="208">
        <f t="shared" si="170"/>
        <v>0</v>
      </c>
      <c r="P629" s="206">
        <f t="shared" si="170"/>
        <v>1</v>
      </c>
      <c r="Q629" s="207">
        <f t="shared" si="170"/>
        <v>289</v>
      </c>
      <c r="R629" s="208">
        <f t="shared" si="170"/>
        <v>126</v>
      </c>
      <c r="S629" s="267">
        <f>(S630+S641)/2</f>
        <v>3.3656666666666668</v>
      </c>
    </row>
    <row r="630" spans="1:19" s="184" customFormat="1" ht="12" hidden="1" customHeight="1" x14ac:dyDescent="0.2">
      <c r="A630" s="268"/>
      <c r="B630" s="269" t="s">
        <v>250</v>
      </c>
      <c r="C630" s="270"/>
      <c r="D630" s="271">
        <f t="shared" ref="D630:R630" si="171">SUM(D631:D640)</f>
        <v>0</v>
      </c>
      <c r="E630" s="272">
        <f t="shared" si="171"/>
        <v>0</v>
      </c>
      <c r="F630" s="273">
        <f t="shared" si="171"/>
        <v>0</v>
      </c>
      <c r="G630" s="271">
        <f t="shared" si="171"/>
        <v>0</v>
      </c>
      <c r="H630" s="272">
        <f t="shared" si="171"/>
        <v>0</v>
      </c>
      <c r="I630" s="273">
        <f t="shared" si="171"/>
        <v>0</v>
      </c>
      <c r="J630" s="271">
        <f t="shared" si="171"/>
        <v>1</v>
      </c>
      <c r="K630" s="272">
        <f t="shared" si="171"/>
        <v>285</v>
      </c>
      <c r="L630" s="273">
        <f t="shared" si="171"/>
        <v>125</v>
      </c>
      <c r="M630" s="271">
        <f t="shared" si="171"/>
        <v>0</v>
      </c>
      <c r="N630" s="272">
        <f t="shared" si="171"/>
        <v>0</v>
      </c>
      <c r="O630" s="273">
        <f t="shared" si="171"/>
        <v>0</v>
      </c>
      <c r="P630" s="271">
        <f t="shared" si="171"/>
        <v>1</v>
      </c>
      <c r="Q630" s="272">
        <f t="shared" si="171"/>
        <v>285</v>
      </c>
      <c r="R630" s="273">
        <f t="shared" si="171"/>
        <v>125</v>
      </c>
      <c r="S630" s="274">
        <f>SUM(S631:S640)/10</f>
        <v>3.3363333333333332</v>
      </c>
    </row>
    <row r="631" spans="1:19" ht="11.45" hidden="1" customHeight="1" x14ac:dyDescent="0.2">
      <c r="A631" s="275" t="s">
        <v>73</v>
      </c>
      <c r="B631" s="276" t="s">
        <v>251</v>
      </c>
      <c r="C631" s="277" t="s">
        <v>10</v>
      </c>
      <c r="D631" s="224"/>
      <c r="E631" s="225"/>
      <c r="F631" s="226"/>
      <c r="G631" s="224"/>
      <c r="H631" s="225"/>
      <c r="I631" s="226"/>
      <c r="J631" s="224">
        <f>SUM(J55,J247,J439)</f>
        <v>0</v>
      </c>
      <c r="K631" s="225">
        <f>SUM(K55,K247,K439)</f>
        <v>46</v>
      </c>
      <c r="L631" s="226">
        <f>SUM(L55,L247,L439)</f>
        <v>36</v>
      </c>
      <c r="M631" s="224"/>
      <c r="N631" s="225"/>
      <c r="O631" s="226"/>
      <c r="P631" s="227">
        <f t="shared" ref="P631:R640" si="172">D631+G631+J631+M631</f>
        <v>0</v>
      </c>
      <c r="Q631" s="228">
        <f t="shared" si="172"/>
        <v>46</v>
      </c>
      <c r="R631" s="229">
        <f t="shared" si="172"/>
        <v>36</v>
      </c>
      <c r="S631" s="230">
        <f>SUM(S55,S247,S439)/3</f>
        <v>3.3933333333333331</v>
      </c>
    </row>
    <row r="632" spans="1:19" ht="11.45" hidden="1" customHeight="1" x14ac:dyDescent="0.2">
      <c r="A632" s="275"/>
      <c r="B632" s="276" t="s">
        <v>252</v>
      </c>
      <c r="C632" s="277" t="s">
        <v>10</v>
      </c>
      <c r="D632" s="224"/>
      <c r="E632" s="225"/>
      <c r="F632" s="226"/>
      <c r="G632" s="224"/>
      <c r="H632" s="225"/>
      <c r="I632" s="226"/>
      <c r="J632" s="224">
        <f>SUM(J56,J248,J440)</f>
        <v>0</v>
      </c>
      <c r="K632" s="225">
        <f>SUM(K56,K248,K440)</f>
        <v>16</v>
      </c>
      <c r="L632" s="226">
        <f>SUM(L56,L248,L440)</f>
        <v>10</v>
      </c>
      <c r="M632" s="224"/>
      <c r="N632" s="225"/>
      <c r="O632" s="226"/>
      <c r="P632" s="227">
        <f t="shared" si="172"/>
        <v>0</v>
      </c>
      <c r="Q632" s="228">
        <f t="shared" si="172"/>
        <v>16</v>
      </c>
      <c r="R632" s="229">
        <f t="shared" si="172"/>
        <v>10</v>
      </c>
      <c r="S632" s="230">
        <f>SUM(S56,S248,S440)/3</f>
        <v>3.3366666666666664</v>
      </c>
    </row>
    <row r="633" spans="1:19" ht="11.45" hidden="1" customHeight="1" x14ac:dyDescent="0.2">
      <c r="A633" s="275"/>
      <c r="B633" s="276" t="s">
        <v>253</v>
      </c>
      <c r="C633" s="277" t="s">
        <v>10</v>
      </c>
      <c r="D633" s="224"/>
      <c r="E633" s="225"/>
      <c r="F633" s="226"/>
      <c r="G633" s="224"/>
      <c r="H633" s="225"/>
      <c r="I633" s="226"/>
      <c r="J633" s="224">
        <f>SUM(J57,J249,J441)</f>
        <v>0</v>
      </c>
      <c r="K633" s="225">
        <f>SUM(K57,K249,K441)</f>
        <v>36</v>
      </c>
      <c r="L633" s="226">
        <f>SUM(L57,L249,L441)</f>
        <v>8</v>
      </c>
      <c r="M633" s="224"/>
      <c r="N633" s="225"/>
      <c r="O633" s="226"/>
      <c r="P633" s="227">
        <f t="shared" si="172"/>
        <v>0</v>
      </c>
      <c r="Q633" s="228">
        <f t="shared" si="172"/>
        <v>36</v>
      </c>
      <c r="R633" s="229">
        <f t="shared" si="172"/>
        <v>8</v>
      </c>
      <c r="S633" s="230">
        <f>SUM(S57,S249,S441)/3</f>
        <v>3.3533333333333331</v>
      </c>
    </row>
    <row r="634" spans="1:19" ht="11.45" hidden="1" customHeight="1" x14ac:dyDescent="0.2">
      <c r="A634" s="275"/>
      <c r="B634" s="276" t="s">
        <v>254</v>
      </c>
      <c r="C634" s="277" t="s">
        <v>10</v>
      </c>
      <c r="D634" s="224"/>
      <c r="E634" s="225"/>
      <c r="F634" s="226"/>
      <c r="G634" s="224"/>
      <c r="H634" s="225"/>
      <c r="I634" s="226"/>
      <c r="J634" s="224">
        <f>SUM(J58,J250,J442)</f>
        <v>0</v>
      </c>
      <c r="K634" s="225">
        <f>SUM(K58,K250,K442)</f>
        <v>21</v>
      </c>
      <c r="L634" s="226">
        <f>SUM(L58,L250,L442)</f>
        <v>5</v>
      </c>
      <c r="M634" s="224"/>
      <c r="N634" s="225"/>
      <c r="O634" s="226"/>
      <c r="P634" s="227">
        <f t="shared" si="172"/>
        <v>0</v>
      </c>
      <c r="Q634" s="228">
        <f t="shared" si="172"/>
        <v>21</v>
      </c>
      <c r="R634" s="229">
        <f t="shared" si="172"/>
        <v>5</v>
      </c>
      <c r="S634" s="230">
        <f>SUM(S58,S250,S442)/3</f>
        <v>3.33</v>
      </c>
    </row>
    <row r="635" spans="1:19" ht="11.45" hidden="1" customHeight="1" x14ac:dyDescent="0.2">
      <c r="A635" s="275"/>
      <c r="B635" s="276" t="s">
        <v>255</v>
      </c>
      <c r="C635" s="277" t="s">
        <v>10</v>
      </c>
      <c r="D635" s="224"/>
      <c r="E635" s="225"/>
      <c r="F635" s="226"/>
      <c r="G635" s="224"/>
      <c r="H635" s="225"/>
      <c r="I635" s="226"/>
      <c r="J635" s="224">
        <f>SUM(J59,J251,J443)</f>
        <v>0</v>
      </c>
      <c r="K635" s="225">
        <f>SUM(K59,K251,K443)</f>
        <v>28</v>
      </c>
      <c r="L635" s="226">
        <f>SUM(L59,L251,L443)</f>
        <v>21</v>
      </c>
      <c r="M635" s="224"/>
      <c r="N635" s="225"/>
      <c r="O635" s="226"/>
      <c r="P635" s="227">
        <f t="shared" si="172"/>
        <v>0</v>
      </c>
      <c r="Q635" s="228">
        <f t="shared" si="172"/>
        <v>28</v>
      </c>
      <c r="R635" s="229">
        <f t="shared" si="172"/>
        <v>21</v>
      </c>
      <c r="S635" s="230">
        <f>SUM(S59,S251,S443)/3</f>
        <v>3.3200000000000003</v>
      </c>
    </row>
    <row r="636" spans="1:19" ht="11.45" hidden="1" customHeight="1" x14ac:dyDescent="0.2">
      <c r="A636" s="275"/>
      <c r="B636" s="276" t="s">
        <v>256</v>
      </c>
      <c r="C636" s="277" t="s">
        <v>10</v>
      </c>
      <c r="D636" s="224"/>
      <c r="E636" s="225"/>
      <c r="F636" s="226"/>
      <c r="G636" s="224"/>
      <c r="H636" s="225"/>
      <c r="I636" s="226"/>
      <c r="J636" s="224">
        <f>SUM(J60,J252,J444)</f>
        <v>0</v>
      </c>
      <c r="K636" s="225">
        <f>SUM(K60,K252,K444)</f>
        <v>27</v>
      </c>
      <c r="L636" s="226">
        <f>SUM(L60,L252,L444)</f>
        <v>5</v>
      </c>
      <c r="M636" s="224"/>
      <c r="N636" s="225"/>
      <c r="O636" s="226"/>
      <c r="P636" s="227">
        <f t="shared" si="172"/>
        <v>0</v>
      </c>
      <c r="Q636" s="228">
        <f t="shared" si="172"/>
        <v>27</v>
      </c>
      <c r="R636" s="229">
        <f t="shared" si="172"/>
        <v>5</v>
      </c>
      <c r="S636" s="230">
        <f>SUM(S60,S252,S444)/3</f>
        <v>3.3366666666666664</v>
      </c>
    </row>
    <row r="637" spans="1:19" ht="11.45" hidden="1" customHeight="1" x14ac:dyDescent="0.2">
      <c r="A637" s="275"/>
      <c r="B637" s="276" t="s">
        <v>257</v>
      </c>
      <c r="C637" s="277" t="s">
        <v>10</v>
      </c>
      <c r="D637" s="224"/>
      <c r="E637" s="225"/>
      <c r="F637" s="226"/>
      <c r="G637" s="224"/>
      <c r="H637" s="225"/>
      <c r="I637" s="226"/>
      <c r="J637" s="224">
        <f>SUM(J61,J253,J445)</f>
        <v>1</v>
      </c>
      <c r="K637" s="225">
        <f>SUM(K61,K253,K445)</f>
        <v>45</v>
      </c>
      <c r="L637" s="226">
        <f>SUM(L61,L253,L445)</f>
        <v>15</v>
      </c>
      <c r="M637" s="224"/>
      <c r="N637" s="225"/>
      <c r="O637" s="226"/>
      <c r="P637" s="227">
        <f t="shared" si="172"/>
        <v>1</v>
      </c>
      <c r="Q637" s="228">
        <f t="shared" si="172"/>
        <v>45</v>
      </c>
      <c r="R637" s="229">
        <f t="shared" si="172"/>
        <v>15</v>
      </c>
      <c r="S637" s="230">
        <f>SUM(S61,S253,S445)/3</f>
        <v>3.2766666666666668</v>
      </c>
    </row>
    <row r="638" spans="1:19" ht="11.45" hidden="1" customHeight="1" x14ac:dyDescent="0.2">
      <c r="A638" s="275"/>
      <c r="B638" s="276" t="s">
        <v>258</v>
      </c>
      <c r="C638" s="277" t="s">
        <v>10</v>
      </c>
      <c r="D638" s="224"/>
      <c r="E638" s="225"/>
      <c r="F638" s="226"/>
      <c r="G638" s="224"/>
      <c r="H638" s="225"/>
      <c r="I638" s="226"/>
      <c r="J638" s="224">
        <f>SUM(J62,J254,J446)</f>
        <v>0</v>
      </c>
      <c r="K638" s="225">
        <f>SUM(K62,K254,K446)</f>
        <v>28</v>
      </c>
      <c r="L638" s="226">
        <f>SUM(L62,L254,L446)</f>
        <v>9</v>
      </c>
      <c r="M638" s="224"/>
      <c r="N638" s="225"/>
      <c r="O638" s="226"/>
      <c r="P638" s="227">
        <f t="shared" si="172"/>
        <v>0</v>
      </c>
      <c r="Q638" s="228">
        <f t="shared" si="172"/>
        <v>28</v>
      </c>
      <c r="R638" s="229">
        <f t="shared" si="172"/>
        <v>9</v>
      </c>
      <c r="S638" s="230">
        <f>SUM(S62,S254,S446)/3</f>
        <v>3.2899999999999996</v>
      </c>
    </row>
    <row r="639" spans="1:19" ht="11.45" hidden="1" customHeight="1" x14ac:dyDescent="0.2">
      <c r="A639" s="275"/>
      <c r="B639" s="276" t="s">
        <v>259</v>
      </c>
      <c r="C639" s="277" t="s">
        <v>10</v>
      </c>
      <c r="D639" s="224"/>
      <c r="E639" s="225"/>
      <c r="F639" s="226"/>
      <c r="G639" s="224"/>
      <c r="H639" s="225"/>
      <c r="I639" s="226"/>
      <c r="J639" s="224">
        <f>SUM(J63,J255,J447)</f>
        <v>0</v>
      </c>
      <c r="K639" s="225">
        <f>SUM(K63,K255,K447)</f>
        <v>26</v>
      </c>
      <c r="L639" s="226">
        <f>SUM(L63,L255,L447)</f>
        <v>9</v>
      </c>
      <c r="M639" s="224"/>
      <c r="N639" s="225"/>
      <c r="O639" s="226"/>
      <c r="P639" s="227">
        <f t="shared" si="172"/>
        <v>0</v>
      </c>
      <c r="Q639" s="228">
        <f t="shared" si="172"/>
        <v>26</v>
      </c>
      <c r="R639" s="229">
        <f t="shared" si="172"/>
        <v>9</v>
      </c>
      <c r="S639" s="230">
        <f>SUM(S63,S255,S447)/3</f>
        <v>3.34</v>
      </c>
    </row>
    <row r="640" spans="1:19" ht="11.45" hidden="1" customHeight="1" x14ac:dyDescent="0.2">
      <c r="A640" s="275"/>
      <c r="B640" s="276" t="s">
        <v>260</v>
      </c>
      <c r="C640" s="277" t="s">
        <v>10</v>
      </c>
      <c r="D640" s="224"/>
      <c r="E640" s="225"/>
      <c r="F640" s="226"/>
      <c r="G640" s="224"/>
      <c r="H640" s="225"/>
      <c r="I640" s="226"/>
      <c r="J640" s="224">
        <f>SUM(J64,J256,J448)</f>
        <v>0</v>
      </c>
      <c r="K640" s="225">
        <f>SUM(K64,K256,K448)</f>
        <v>12</v>
      </c>
      <c r="L640" s="226">
        <f>SUM(L64,L256,L448)</f>
        <v>7</v>
      </c>
      <c r="M640" s="224"/>
      <c r="N640" s="225"/>
      <c r="O640" s="226"/>
      <c r="P640" s="227">
        <f t="shared" si="172"/>
        <v>0</v>
      </c>
      <c r="Q640" s="228">
        <f t="shared" si="172"/>
        <v>12</v>
      </c>
      <c r="R640" s="229">
        <f t="shared" si="172"/>
        <v>7</v>
      </c>
      <c r="S640" s="230">
        <f>SUM(S64,S256,S448)/3</f>
        <v>3.3866666666666667</v>
      </c>
    </row>
    <row r="641" spans="1:19" s="184" customFormat="1" ht="12" hidden="1" customHeight="1" x14ac:dyDescent="0.2">
      <c r="A641" s="278"/>
      <c r="B641" s="279" t="s">
        <v>261</v>
      </c>
      <c r="C641" s="280"/>
      <c r="D641" s="281">
        <f t="shared" ref="D641:R641" si="173">SUM(D642:D647)</f>
        <v>0</v>
      </c>
      <c r="E641" s="282">
        <f t="shared" si="173"/>
        <v>0</v>
      </c>
      <c r="F641" s="283">
        <f t="shared" si="173"/>
        <v>0</v>
      </c>
      <c r="G641" s="281">
        <f t="shared" si="173"/>
        <v>0</v>
      </c>
      <c r="H641" s="282">
        <f t="shared" si="173"/>
        <v>0</v>
      </c>
      <c r="I641" s="283">
        <f t="shared" si="173"/>
        <v>0</v>
      </c>
      <c r="J641" s="281">
        <f t="shared" si="173"/>
        <v>0</v>
      </c>
      <c r="K641" s="282">
        <f t="shared" si="173"/>
        <v>4</v>
      </c>
      <c r="L641" s="283">
        <f t="shared" si="173"/>
        <v>1</v>
      </c>
      <c r="M641" s="281">
        <f t="shared" si="173"/>
        <v>0</v>
      </c>
      <c r="N641" s="282">
        <f t="shared" si="173"/>
        <v>0</v>
      </c>
      <c r="O641" s="283">
        <f t="shared" si="173"/>
        <v>0</v>
      </c>
      <c r="P641" s="281">
        <f t="shared" si="173"/>
        <v>0</v>
      </c>
      <c r="Q641" s="282">
        <f t="shared" si="173"/>
        <v>4</v>
      </c>
      <c r="R641" s="283">
        <f t="shared" si="173"/>
        <v>1</v>
      </c>
      <c r="S641" s="284">
        <f>SUM(S642:S647)/2</f>
        <v>3.395</v>
      </c>
    </row>
    <row r="642" spans="1:19" ht="11.45" hidden="1" customHeight="1" x14ac:dyDescent="0.2">
      <c r="A642" s="275" t="s">
        <v>73</v>
      </c>
      <c r="B642" s="276" t="s">
        <v>262</v>
      </c>
      <c r="C642" s="277" t="s">
        <v>10</v>
      </c>
      <c r="D642" s="224"/>
      <c r="E642" s="225"/>
      <c r="F642" s="226"/>
      <c r="G642" s="224"/>
      <c r="H642" s="225"/>
      <c r="I642" s="226"/>
      <c r="J642" s="224">
        <f>SUM(J66,J258,J450)</f>
        <v>0</v>
      </c>
      <c r="K642" s="225">
        <f>SUM(K66,K258,K450)</f>
        <v>0</v>
      </c>
      <c r="L642" s="226">
        <f>SUM(L66,L258,L450)</f>
        <v>0</v>
      </c>
      <c r="M642" s="224"/>
      <c r="N642" s="225"/>
      <c r="O642" s="226"/>
      <c r="P642" s="227">
        <f t="shared" ref="P642:R647" si="174">D642+G642+J642+M642</f>
        <v>0</v>
      </c>
      <c r="Q642" s="228">
        <f t="shared" si="174"/>
        <v>0</v>
      </c>
      <c r="R642" s="229">
        <f t="shared" si="174"/>
        <v>0</v>
      </c>
      <c r="S642" s="230"/>
    </row>
    <row r="643" spans="1:19" s="251" customFormat="1" ht="11.45" hidden="1" customHeight="1" x14ac:dyDescent="0.2">
      <c r="A643" s="275"/>
      <c r="B643" s="276" t="s">
        <v>263</v>
      </c>
      <c r="C643" s="277" t="s">
        <v>10</v>
      </c>
      <c r="D643" s="224"/>
      <c r="E643" s="225"/>
      <c r="F643" s="226"/>
      <c r="G643" s="224"/>
      <c r="H643" s="225"/>
      <c r="I643" s="226"/>
      <c r="J643" s="224">
        <f>SUM(J67,J259,J451)</f>
        <v>0</v>
      </c>
      <c r="K643" s="225">
        <f>SUM(K67,K259,K451)</f>
        <v>0</v>
      </c>
      <c r="L643" s="226">
        <f>SUM(L67,L259,L451)</f>
        <v>0</v>
      </c>
      <c r="M643" s="224"/>
      <c r="N643" s="225"/>
      <c r="O643" s="226"/>
      <c r="P643" s="227">
        <f t="shared" si="174"/>
        <v>0</v>
      </c>
      <c r="Q643" s="228">
        <f t="shared" si="174"/>
        <v>0</v>
      </c>
      <c r="R643" s="229">
        <f t="shared" si="174"/>
        <v>0</v>
      </c>
      <c r="S643" s="230"/>
    </row>
    <row r="644" spans="1:19" ht="11.45" hidden="1" customHeight="1" x14ac:dyDescent="0.2">
      <c r="A644" s="275"/>
      <c r="B644" s="276" t="s">
        <v>264</v>
      </c>
      <c r="C644" s="277" t="s">
        <v>10</v>
      </c>
      <c r="D644" s="224"/>
      <c r="E644" s="225"/>
      <c r="F644" s="226"/>
      <c r="G644" s="224"/>
      <c r="H644" s="225"/>
      <c r="I644" s="226"/>
      <c r="J644" s="224">
        <f>SUM(J68,J260,J452)</f>
        <v>0</v>
      </c>
      <c r="K644" s="225">
        <f>SUM(K68,K260,K452)</f>
        <v>3</v>
      </c>
      <c r="L644" s="226">
        <f>SUM(L68,L260,L452)</f>
        <v>0</v>
      </c>
      <c r="M644" s="224"/>
      <c r="N644" s="225"/>
      <c r="O644" s="226"/>
      <c r="P644" s="227">
        <f t="shared" si="174"/>
        <v>0</v>
      </c>
      <c r="Q644" s="228">
        <f t="shared" si="174"/>
        <v>3</v>
      </c>
      <c r="R644" s="229">
        <f t="shared" si="174"/>
        <v>0</v>
      </c>
      <c r="S644" s="230">
        <f>SUM(S68,S260,S452)/2</f>
        <v>3.3</v>
      </c>
    </row>
    <row r="645" spans="1:19" ht="11.45" hidden="1" customHeight="1" x14ac:dyDescent="0.2">
      <c r="A645" s="275"/>
      <c r="B645" s="276" t="s">
        <v>265</v>
      </c>
      <c r="C645" s="277" t="s">
        <v>10</v>
      </c>
      <c r="D645" s="224"/>
      <c r="E645" s="225"/>
      <c r="F645" s="226"/>
      <c r="G645" s="224"/>
      <c r="H645" s="225"/>
      <c r="I645" s="226"/>
      <c r="J645" s="224">
        <f>SUM(J69,J261,J453)</f>
        <v>0</v>
      </c>
      <c r="K645" s="225">
        <f>SUM(K69,K261,K453)</f>
        <v>1</v>
      </c>
      <c r="L645" s="226">
        <f>SUM(L69,L261,L453)</f>
        <v>1</v>
      </c>
      <c r="M645" s="224"/>
      <c r="N645" s="225"/>
      <c r="O645" s="226"/>
      <c r="P645" s="227">
        <f t="shared" si="174"/>
        <v>0</v>
      </c>
      <c r="Q645" s="228">
        <f t="shared" si="174"/>
        <v>1</v>
      </c>
      <c r="R645" s="229">
        <f t="shared" si="174"/>
        <v>1</v>
      </c>
      <c r="S645" s="230">
        <f>SUM(S69,S261,S453)/1</f>
        <v>3.49</v>
      </c>
    </row>
    <row r="646" spans="1:19" ht="11.45" hidden="1" customHeight="1" x14ac:dyDescent="0.2">
      <c r="A646" s="275"/>
      <c r="B646" s="276" t="s">
        <v>266</v>
      </c>
      <c r="C646" s="277" t="s">
        <v>10</v>
      </c>
      <c r="D646" s="224"/>
      <c r="E646" s="225"/>
      <c r="F646" s="226"/>
      <c r="G646" s="224"/>
      <c r="H646" s="225"/>
      <c r="I646" s="226"/>
      <c r="J646" s="224">
        <f>SUM(J70,J262,J454)</f>
        <v>0</v>
      </c>
      <c r="K646" s="225">
        <f>SUM(K70,K262,K454)</f>
        <v>0</v>
      </c>
      <c r="L646" s="226">
        <f>SUM(L70,L262,L454)</f>
        <v>0</v>
      </c>
      <c r="M646" s="224"/>
      <c r="N646" s="225"/>
      <c r="O646" s="226"/>
      <c r="P646" s="227">
        <f t="shared" si="174"/>
        <v>0</v>
      </c>
      <c r="Q646" s="228">
        <f t="shared" si="174"/>
        <v>0</v>
      </c>
      <c r="R646" s="229">
        <f t="shared" si="174"/>
        <v>0</v>
      </c>
      <c r="S646" s="230"/>
    </row>
    <row r="647" spans="1:19" ht="11.45" hidden="1" customHeight="1" x14ac:dyDescent="0.2">
      <c r="A647" s="275"/>
      <c r="B647" s="276" t="s">
        <v>267</v>
      </c>
      <c r="C647" s="277" t="s">
        <v>10</v>
      </c>
      <c r="D647" s="224"/>
      <c r="E647" s="225"/>
      <c r="F647" s="226"/>
      <c r="G647" s="224"/>
      <c r="H647" s="225"/>
      <c r="I647" s="226"/>
      <c r="J647" s="224">
        <f>SUM(J71,J263,J455)</f>
        <v>0</v>
      </c>
      <c r="K647" s="225">
        <f>SUM(K71,K263,K455)</f>
        <v>0</v>
      </c>
      <c r="L647" s="226">
        <f>SUM(L71,L263,L455)</f>
        <v>0</v>
      </c>
      <c r="M647" s="224"/>
      <c r="N647" s="225"/>
      <c r="O647" s="226"/>
      <c r="P647" s="227">
        <f t="shared" si="174"/>
        <v>0</v>
      </c>
      <c r="Q647" s="228">
        <f t="shared" si="174"/>
        <v>0</v>
      </c>
      <c r="R647" s="229">
        <f t="shared" si="174"/>
        <v>0</v>
      </c>
      <c r="S647" s="230"/>
    </row>
    <row r="648" spans="1:19" ht="12" hidden="1" customHeight="1" x14ac:dyDescent="0.2">
      <c r="A648" s="203" t="s">
        <v>95</v>
      </c>
      <c r="B648" s="204" t="s">
        <v>96</v>
      </c>
      <c r="C648" s="205"/>
      <c r="D648" s="206">
        <f t="shared" ref="D648:R648" si="175">D649+D665</f>
        <v>0</v>
      </c>
      <c r="E648" s="207">
        <f t="shared" si="175"/>
        <v>0</v>
      </c>
      <c r="F648" s="208">
        <f t="shared" si="175"/>
        <v>0</v>
      </c>
      <c r="G648" s="206">
        <f t="shared" si="175"/>
        <v>0</v>
      </c>
      <c r="H648" s="207">
        <f t="shared" si="175"/>
        <v>0</v>
      </c>
      <c r="I648" s="208">
        <f t="shared" si="175"/>
        <v>0</v>
      </c>
      <c r="J648" s="206">
        <f t="shared" si="175"/>
        <v>1</v>
      </c>
      <c r="K648" s="207">
        <f t="shared" si="175"/>
        <v>195</v>
      </c>
      <c r="L648" s="208">
        <f t="shared" si="175"/>
        <v>201</v>
      </c>
      <c r="M648" s="206">
        <f t="shared" si="175"/>
        <v>0</v>
      </c>
      <c r="N648" s="207">
        <f t="shared" si="175"/>
        <v>86</v>
      </c>
      <c r="O648" s="208">
        <f t="shared" si="175"/>
        <v>37</v>
      </c>
      <c r="P648" s="206">
        <f t="shared" si="175"/>
        <v>1</v>
      </c>
      <c r="Q648" s="207">
        <f t="shared" si="175"/>
        <v>281</v>
      </c>
      <c r="R648" s="208">
        <f t="shared" si="175"/>
        <v>238</v>
      </c>
      <c r="S648" s="267">
        <f>(S649+S665)/2</f>
        <v>3.37425</v>
      </c>
    </row>
    <row r="649" spans="1:19" s="184" customFormat="1" ht="12" hidden="1" customHeight="1" x14ac:dyDescent="0.2">
      <c r="A649" s="268"/>
      <c r="B649" s="285" t="s">
        <v>268</v>
      </c>
      <c r="C649" s="286"/>
      <c r="D649" s="271">
        <f t="shared" ref="D649:R649" si="176">SUM(D650:D664)</f>
        <v>0</v>
      </c>
      <c r="E649" s="272">
        <f t="shared" si="176"/>
        <v>0</v>
      </c>
      <c r="F649" s="273">
        <f t="shared" si="176"/>
        <v>0</v>
      </c>
      <c r="G649" s="271">
        <f t="shared" si="176"/>
        <v>0</v>
      </c>
      <c r="H649" s="272">
        <f t="shared" si="176"/>
        <v>0</v>
      </c>
      <c r="I649" s="273">
        <f t="shared" si="176"/>
        <v>0</v>
      </c>
      <c r="J649" s="271">
        <f t="shared" si="176"/>
        <v>0</v>
      </c>
      <c r="K649" s="272">
        <f t="shared" si="176"/>
        <v>169</v>
      </c>
      <c r="L649" s="273">
        <f t="shared" si="176"/>
        <v>177</v>
      </c>
      <c r="M649" s="271">
        <f t="shared" si="176"/>
        <v>0</v>
      </c>
      <c r="N649" s="272">
        <f t="shared" si="176"/>
        <v>86</v>
      </c>
      <c r="O649" s="273">
        <f t="shared" si="176"/>
        <v>37</v>
      </c>
      <c r="P649" s="271">
        <f t="shared" si="176"/>
        <v>0</v>
      </c>
      <c r="Q649" s="272">
        <f t="shared" si="176"/>
        <v>255</v>
      </c>
      <c r="R649" s="273">
        <f t="shared" si="176"/>
        <v>214</v>
      </c>
      <c r="S649" s="274">
        <f>SUM(S650:S664)/15</f>
        <v>3.3659999999999997</v>
      </c>
    </row>
    <row r="650" spans="1:19" ht="11.45" hidden="1" customHeight="1" x14ac:dyDescent="0.2">
      <c r="A650" s="275"/>
      <c r="B650" s="287" t="s">
        <v>269</v>
      </c>
      <c r="C650" s="223" t="s">
        <v>10</v>
      </c>
      <c r="D650" s="224"/>
      <c r="E650" s="225"/>
      <c r="F650" s="226"/>
      <c r="G650" s="224"/>
      <c r="H650" s="225"/>
      <c r="I650" s="226"/>
      <c r="J650" s="224">
        <f>SUM(J74,J266,J458)</f>
        <v>0</v>
      </c>
      <c r="K650" s="225">
        <f>SUM(K74,K266,K458)</f>
        <v>23</v>
      </c>
      <c r="L650" s="226">
        <f>SUM(L74,L266,L458)</f>
        <v>15</v>
      </c>
      <c r="M650" s="224"/>
      <c r="N650" s="225"/>
      <c r="O650" s="226"/>
      <c r="P650" s="227">
        <f t="shared" ref="P650:R664" si="177">D650+G650+J650+M650</f>
        <v>0</v>
      </c>
      <c r="Q650" s="228">
        <f t="shared" si="177"/>
        <v>23</v>
      </c>
      <c r="R650" s="229">
        <f t="shared" si="177"/>
        <v>15</v>
      </c>
      <c r="S650" s="230">
        <f>SUM(S74,S266,S458)/3</f>
        <v>3.4266666666666672</v>
      </c>
    </row>
    <row r="651" spans="1:19" ht="11.45" hidden="1" customHeight="1" x14ac:dyDescent="0.2">
      <c r="A651" s="275"/>
      <c r="B651" s="287" t="s">
        <v>270</v>
      </c>
      <c r="C651" s="223" t="s">
        <v>11</v>
      </c>
      <c r="D651" s="224"/>
      <c r="E651" s="225"/>
      <c r="F651" s="226"/>
      <c r="G651" s="224"/>
      <c r="H651" s="225"/>
      <c r="I651" s="226"/>
      <c r="J651" s="224"/>
      <c r="K651" s="225"/>
      <c r="L651" s="226"/>
      <c r="M651" s="224">
        <f>SUM(M75,M267,M459)</f>
        <v>0</v>
      </c>
      <c r="N651" s="225">
        <f>SUM(N75,N267,N459)</f>
        <v>23</v>
      </c>
      <c r="O651" s="226">
        <f>SUM(O75,O267,O459)</f>
        <v>4</v>
      </c>
      <c r="P651" s="227">
        <f t="shared" si="177"/>
        <v>0</v>
      </c>
      <c r="Q651" s="228">
        <f t="shared" si="177"/>
        <v>23</v>
      </c>
      <c r="R651" s="229">
        <f t="shared" si="177"/>
        <v>4</v>
      </c>
      <c r="S651" s="230">
        <f>SUM(S75,S267,S459)/3</f>
        <v>3.2433333333333336</v>
      </c>
    </row>
    <row r="652" spans="1:19" ht="11.45" hidden="1" customHeight="1" x14ac:dyDescent="0.2">
      <c r="A652" s="275"/>
      <c r="B652" s="287" t="s">
        <v>271</v>
      </c>
      <c r="C652" s="223" t="s">
        <v>10</v>
      </c>
      <c r="D652" s="224"/>
      <c r="E652" s="225"/>
      <c r="F652" s="226"/>
      <c r="G652" s="224"/>
      <c r="H652" s="225"/>
      <c r="I652" s="226"/>
      <c r="J652" s="224">
        <f>SUM(J76,J268,J460)</f>
        <v>0</v>
      </c>
      <c r="K652" s="225">
        <f>SUM(K76,K268,K460)</f>
        <v>13</v>
      </c>
      <c r="L652" s="226">
        <f>SUM(L76,L268,L460)</f>
        <v>0</v>
      </c>
      <c r="M652" s="224"/>
      <c r="N652" s="225"/>
      <c r="O652" s="226"/>
      <c r="P652" s="227">
        <f t="shared" si="177"/>
        <v>0</v>
      </c>
      <c r="Q652" s="228">
        <f t="shared" si="177"/>
        <v>13</v>
      </c>
      <c r="R652" s="229">
        <f t="shared" si="177"/>
        <v>0</v>
      </c>
      <c r="S652" s="230">
        <f>SUM(S76,S268,S460)/3</f>
        <v>3.1633333333333336</v>
      </c>
    </row>
    <row r="653" spans="1:19" ht="11.45" hidden="1" customHeight="1" x14ac:dyDescent="0.2">
      <c r="A653" s="275"/>
      <c r="B653" s="287" t="s">
        <v>272</v>
      </c>
      <c r="C653" s="223" t="s">
        <v>11</v>
      </c>
      <c r="D653" s="224"/>
      <c r="E653" s="225"/>
      <c r="F653" s="226"/>
      <c r="G653" s="224"/>
      <c r="H653" s="225"/>
      <c r="I653" s="226"/>
      <c r="J653" s="224"/>
      <c r="K653" s="225"/>
      <c r="L653" s="226"/>
      <c r="M653" s="224">
        <f>SUM(M77,M269,M461)</f>
        <v>0</v>
      </c>
      <c r="N653" s="225">
        <f>SUM(N77,N269,N461)</f>
        <v>15</v>
      </c>
      <c r="O653" s="226">
        <f>SUM(O77,O269,O461)</f>
        <v>0</v>
      </c>
      <c r="P653" s="227">
        <f t="shared" si="177"/>
        <v>0</v>
      </c>
      <c r="Q653" s="228">
        <f t="shared" si="177"/>
        <v>15</v>
      </c>
      <c r="R653" s="229">
        <f t="shared" si="177"/>
        <v>0</v>
      </c>
      <c r="S653" s="230">
        <f>SUM(S77,S269,S461)/3</f>
        <v>3.1133333333333333</v>
      </c>
    </row>
    <row r="654" spans="1:19" ht="11.45" hidden="1" customHeight="1" x14ac:dyDescent="0.2">
      <c r="A654" s="275"/>
      <c r="B654" s="287" t="s">
        <v>273</v>
      </c>
      <c r="C654" s="223" t="s">
        <v>10</v>
      </c>
      <c r="D654" s="224"/>
      <c r="E654" s="225"/>
      <c r="F654" s="226"/>
      <c r="G654" s="224"/>
      <c r="H654" s="225"/>
      <c r="I654" s="226"/>
      <c r="J654" s="224">
        <f>SUM(J78,J270,J462)</f>
        <v>0</v>
      </c>
      <c r="K654" s="225">
        <f>SUM(K78,K270,K462)</f>
        <v>11</v>
      </c>
      <c r="L654" s="226">
        <f>SUM(L78,L270,L462)</f>
        <v>5</v>
      </c>
      <c r="M654" s="224"/>
      <c r="N654" s="225"/>
      <c r="O654" s="226"/>
      <c r="P654" s="227">
        <f t="shared" si="177"/>
        <v>0</v>
      </c>
      <c r="Q654" s="228">
        <f t="shared" si="177"/>
        <v>11</v>
      </c>
      <c r="R654" s="229">
        <f t="shared" si="177"/>
        <v>5</v>
      </c>
      <c r="S654" s="230">
        <f>SUM(S78,S270,S462)/3</f>
        <v>3.3366666666666664</v>
      </c>
    </row>
    <row r="655" spans="1:19" ht="11.45" hidden="1" customHeight="1" x14ac:dyDescent="0.2">
      <c r="A655" s="275"/>
      <c r="B655" s="287" t="s">
        <v>274</v>
      </c>
      <c r="C655" s="223" t="s">
        <v>11</v>
      </c>
      <c r="D655" s="224"/>
      <c r="E655" s="225"/>
      <c r="F655" s="226"/>
      <c r="G655" s="224"/>
      <c r="H655" s="225"/>
      <c r="I655" s="226"/>
      <c r="J655" s="224"/>
      <c r="K655" s="225"/>
      <c r="L655" s="226"/>
      <c r="M655" s="224">
        <f>SUM(M79,M271,M463)</f>
        <v>0</v>
      </c>
      <c r="N655" s="225">
        <f>SUM(N79,N271,N463)</f>
        <v>5</v>
      </c>
      <c r="O655" s="226">
        <f>SUM(O79,O271,O463)</f>
        <v>1</v>
      </c>
      <c r="P655" s="227">
        <f t="shared" si="177"/>
        <v>0</v>
      </c>
      <c r="Q655" s="228">
        <f t="shared" si="177"/>
        <v>5</v>
      </c>
      <c r="R655" s="229">
        <f t="shared" si="177"/>
        <v>1</v>
      </c>
      <c r="S655" s="230">
        <f>SUM(S79,S271,S463)/1</f>
        <v>3.4</v>
      </c>
    </row>
    <row r="656" spans="1:19" ht="11.45" hidden="1" customHeight="1" x14ac:dyDescent="0.2">
      <c r="A656" s="275" t="s">
        <v>73</v>
      </c>
      <c r="B656" s="287" t="s">
        <v>275</v>
      </c>
      <c r="C656" s="223" t="s">
        <v>10</v>
      </c>
      <c r="D656" s="224"/>
      <c r="E656" s="225"/>
      <c r="F656" s="226"/>
      <c r="G656" s="224"/>
      <c r="H656" s="225"/>
      <c r="I656" s="226"/>
      <c r="J656" s="224">
        <f>SUM(J80,J272,J464)</f>
        <v>0</v>
      </c>
      <c r="K656" s="225">
        <f>SUM(K80,K272,K464)</f>
        <v>22</v>
      </c>
      <c r="L656" s="226">
        <f>SUM(L80,L272,L464)</f>
        <v>7</v>
      </c>
      <c r="M656" s="224"/>
      <c r="N656" s="225"/>
      <c r="O656" s="226"/>
      <c r="P656" s="227">
        <f t="shared" si="177"/>
        <v>0</v>
      </c>
      <c r="Q656" s="228">
        <f t="shared" si="177"/>
        <v>22</v>
      </c>
      <c r="R656" s="229">
        <f t="shared" si="177"/>
        <v>7</v>
      </c>
      <c r="S656" s="230">
        <f>SUM(S80,S272,S464)/3</f>
        <v>3.31</v>
      </c>
    </row>
    <row r="657" spans="1:19" s="251" customFormat="1" ht="11.45" hidden="1" customHeight="1" x14ac:dyDescent="0.2">
      <c r="A657" s="275"/>
      <c r="B657" s="287" t="s">
        <v>276</v>
      </c>
      <c r="C657" s="223" t="s">
        <v>11</v>
      </c>
      <c r="D657" s="224"/>
      <c r="E657" s="225"/>
      <c r="F657" s="226"/>
      <c r="G657" s="224"/>
      <c r="H657" s="225"/>
      <c r="I657" s="226"/>
      <c r="J657" s="224"/>
      <c r="K657" s="225"/>
      <c r="L657" s="226"/>
      <c r="M657" s="224">
        <f>SUM(M81,M273,M465)</f>
        <v>0</v>
      </c>
      <c r="N657" s="225">
        <f>SUM(N81,N273,N465)</f>
        <v>17</v>
      </c>
      <c r="O657" s="226">
        <f>SUM(O81,O273,O465)</f>
        <v>10</v>
      </c>
      <c r="P657" s="227">
        <f t="shared" si="177"/>
        <v>0</v>
      </c>
      <c r="Q657" s="228">
        <f t="shared" si="177"/>
        <v>17</v>
      </c>
      <c r="R657" s="229">
        <f t="shared" si="177"/>
        <v>10</v>
      </c>
      <c r="S657" s="230">
        <f>SUM(S81,S273,S465)/3</f>
        <v>3.3666666666666671</v>
      </c>
    </row>
    <row r="658" spans="1:19" ht="11.45" hidden="1" customHeight="1" x14ac:dyDescent="0.2">
      <c r="A658" s="275"/>
      <c r="B658" s="287" t="s">
        <v>277</v>
      </c>
      <c r="C658" s="223" t="s">
        <v>10</v>
      </c>
      <c r="D658" s="224"/>
      <c r="E658" s="225"/>
      <c r="F658" s="226"/>
      <c r="G658" s="224"/>
      <c r="H658" s="225"/>
      <c r="I658" s="226"/>
      <c r="J658" s="224">
        <f>SUM(J82,J274,J466)</f>
        <v>0</v>
      </c>
      <c r="K658" s="225">
        <f>SUM(K82,K274,K466)</f>
        <v>17</v>
      </c>
      <c r="L658" s="226">
        <f>SUM(L82,L274,L466)</f>
        <v>7</v>
      </c>
      <c r="M658" s="224"/>
      <c r="N658" s="225"/>
      <c r="O658" s="226"/>
      <c r="P658" s="227">
        <f t="shared" si="177"/>
        <v>0</v>
      </c>
      <c r="Q658" s="228">
        <f t="shared" si="177"/>
        <v>17</v>
      </c>
      <c r="R658" s="229">
        <f t="shared" si="177"/>
        <v>7</v>
      </c>
      <c r="S658" s="230">
        <f>SUM(S82,S274,S466)/3</f>
        <v>3.4333333333333336</v>
      </c>
    </row>
    <row r="659" spans="1:19" s="251" customFormat="1" ht="11.45" hidden="1" customHeight="1" x14ac:dyDescent="0.2">
      <c r="A659" s="275"/>
      <c r="B659" s="287" t="s">
        <v>278</v>
      </c>
      <c r="C659" s="223" t="s">
        <v>11</v>
      </c>
      <c r="D659" s="224"/>
      <c r="E659" s="225"/>
      <c r="F659" s="226"/>
      <c r="G659" s="224"/>
      <c r="H659" s="225"/>
      <c r="I659" s="226"/>
      <c r="J659" s="224"/>
      <c r="K659" s="225"/>
      <c r="L659" s="226"/>
      <c r="M659" s="224">
        <f>SUM(M83,M275,M467)</f>
        <v>0</v>
      </c>
      <c r="N659" s="225">
        <f>SUM(N83,N275,N467)</f>
        <v>18</v>
      </c>
      <c r="O659" s="226">
        <f>SUM(O83,O275,O467)</f>
        <v>18</v>
      </c>
      <c r="P659" s="227">
        <f t="shared" si="177"/>
        <v>0</v>
      </c>
      <c r="Q659" s="228">
        <f t="shared" si="177"/>
        <v>18</v>
      </c>
      <c r="R659" s="229">
        <f t="shared" si="177"/>
        <v>18</v>
      </c>
      <c r="S659" s="230">
        <f>SUM(S83,S275,S467)/3</f>
        <v>3.4299999999999997</v>
      </c>
    </row>
    <row r="660" spans="1:19" ht="11.45" hidden="1" customHeight="1" x14ac:dyDescent="0.2">
      <c r="A660" s="275"/>
      <c r="B660" s="287" t="s">
        <v>279</v>
      </c>
      <c r="C660" s="223" t="s">
        <v>10</v>
      </c>
      <c r="D660" s="224"/>
      <c r="E660" s="225"/>
      <c r="F660" s="226"/>
      <c r="G660" s="224"/>
      <c r="H660" s="225"/>
      <c r="I660" s="226"/>
      <c r="J660" s="224">
        <f>SUM(J84,J276,J468)</f>
        <v>0</v>
      </c>
      <c r="K660" s="225">
        <f>SUM(K84,K276,K468)</f>
        <v>28</v>
      </c>
      <c r="L660" s="226">
        <f>SUM(L84,L276,L468)</f>
        <v>10</v>
      </c>
      <c r="M660" s="224"/>
      <c r="N660" s="225"/>
      <c r="O660" s="226"/>
      <c r="P660" s="227">
        <f t="shared" si="177"/>
        <v>0</v>
      </c>
      <c r="Q660" s="228">
        <f t="shared" si="177"/>
        <v>28</v>
      </c>
      <c r="R660" s="229">
        <f t="shared" si="177"/>
        <v>10</v>
      </c>
      <c r="S660" s="230">
        <f>SUM(S84,S276,S468)/3</f>
        <v>3.3733333333333335</v>
      </c>
    </row>
    <row r="661" spans="1:19" ht="11.45" hidden="1" customHeight="1" x14ac:dyDescent="0.2">
      <c r="A661" s="275"/>
      <c r="B661" s="287" t="s">
        <v>280</v>
      </c>
      <c r="C661" s="223" t="s">
        <v>11</v>
      </c>
      <c r="D661" s="224"/>
      <c r="E661" s="225"/>
      <c r="F661" s="226"/>
      <c r="G661" s="224"/>
      <c r="H661" s="225"/>
      <c r="I661" s="226"/>
      <c r="J661" s="224"/>
      <c r="K661" s="225"/>
      <c r="L661" s="226"/>
      <c r="M661" s="224">
        <f>SUM(M85,M277,M469)</f>
        <v>0</v>
      </c>
      <c r="N661" s="225">
        <f>SUM(N85,N277,N469)</f>
        <v>5</v>
      </c>
      <c r="O661" s="226">
        <f>SUM(O85,O277,O469)</f>
        <v>0</v>
      </c>
      <c r="P661" s="227">
        <f t="shared" si="177"/>
        <v>0</v>
      </c>
      <c r="Q661" s="228">
        <f t="shared" si="177"/>
        <v>5</v>
      </c>
      <c r="R661" s="229">
        <f t="shared" si="177"/>
        <v>0</v>
      </c>
      <c r="S661" s="230">
        <f>SUM(S85,S277,S469)/2</f>
        <v>3.22</v>
      </c>
    </row>
    <row r="662" spans="1:19" ht="11.45" hidden="1" customHeight="1" x14ac:dyDescent="0.2">
      <c r="A662" s="275"/>
      <c r="B662" s="287" t="s">
        <v>281</v>
      </c>
      <c r="C662" s="223" t="s">
        <v>11</v>
      </c>
      <c r="D662" s="224"/>
      <c r="E662" s="225"/>
      <c r="F662" s="226"/>
      <c r="G662" s="224"/>
      <c r="H662" s="225"/>
      <c r="I662" s="226"/>
      <c r="J662" s="224"/>
      <c r="K662" s="225"/>
      <c r="L662" s="226"/>
      <c r="M662" s="224">
        <f>SUM(M86,M278,M470)</f>
        <v>0</v>
      </c>
      <c r="N662" s="225">
        <f>SUM(N86,N278,N470)</f>
        <v>3</v>
      </c>
      <c r="O662" s="226">
        <f>SUM(O86,O278,O470)</f>
        <v>4</v>
      </c>
      <c r="P662" s="227">
        <f t="shared" si="177"/>
        <v>0</v>
      </c>
      <c r="Q662" s="228">
        <f t="shared" si="177"/>
        <v>3</v>
      </c>
      <c r="R662" s="229">
        <f t="shared" si="177"/>
        <v>4</v>
      </c>
      <c r="S662" s="230">
        <f>SUM(S86,S278,S470)/1</f>
        <v>3.48</v>
      </c>
    </row>
    <row r="663" spans="1:19" ht="11.45" hidden="1" customHeight="1" x14ac:dyDescent="0.2">
      <c r="A663" s="275"/>
      <c r="B663" s="287" t="s">
        <v>282</v>
      </c>
      <c r="C663" s="223" t="s">
        <v>10</v>
      </c>
      <c r="D663" s="224"/>
      <c r="E663" s="225"/>
      <c r="F663" s="226"/>
      <c r="G663" s="224"/>
      <c r="H663" s="225"/>
      <c r="I663" s="226"/>
      <c r="J663" s="224">
        <f>SUM(J87,J279,J471)</f>
        <v>0</v>
      </c>
      <c r="K663" s="225">
        <f>SUM(K87,K279,K471)</f>
        <v>49</v>
      </c>
      <c r="L663" s="226">
        <f>SUM(L87,L279,L471)</f>
        <v>117</v>
      </c>
      <c r="M663" s="224"/>
      <c r="N663" s="225"/>
      <c r="O663" s="226"/>
      <c r="P663" s="227">
        <f t="shared" si="177"/>
        <v>0</v>
      </c>
      <c r="Q663" s="228">
        <f t="shared" si="177"/>
        <v>49</v>
      </c>
      <c r="R663" s="229">
        <f t="shared" si="177"/>
        <v>117</v>
      </c>
      <c r="S663" s="230">
        <f>SUM(S87,S279,S471)/3</f>
        <v>3.5433333333333334</v>
      </c>
    </row>
    <row r="664" spans="1:19" ht="11.45" hidden="1" customHeight="1" x14ac:dyDescent="0.2">
      <c r="A664" s="275"/>
      <c r="B664" s="287" t="s">
        <v>283</v>
      </c>
      <c r="C664" s="223" t="s">
        <v>10</v>
      </c>
      <c r="D664" s="224"/>
      <c r="E664" s="225"/>
      <c r="F664" s="226"/>
      <c r="G664" s="224"/>
      <c r="H664" s="225"/>
      <c r="I664" s="226"/>
      <c r="J664" s="224">
        <f>SUM(J88,J280,J472)</f>
        <v>0</v>
      </c>
      <c r="K664" s="225">
        <f>SUM(K88,K280,K472)</f>
        <v>6</v>
      </c>
      <c r="L664" s="226">
        <f>SUM(L88,L280,L472)</f>
        <v>16</v>
      </c>
      <c r="M664" s="224"/>
      <c r="N664" s="225"/>
      <c r="O664" s="226"/>
      <c r="P664" s="227">
        <f t="shared" si="177"/>
        <v>0</v>
      </c>
      <c r="Q664" s="228">
        <f t="shared" si="177"/>
        <v>6</v>
      </c>
      <c r="R664" s="229">
        <f t="shared" si="177"/>
        <v>16</v>
      </c>
      <c r="S664" s="230">
        <f>SUM(S88,S280,S472)/2</f>
        <v>3.65</v>
      </c>
    </row>
    <row r="665" spans="1:19" s="184" customFormat="1" ht="12" hidden="1" customHeight="1" x14ac:dyDescent="0.2">
      <c r="A665" s="278"/>
      <c r="B665" s="279" t="s">
        <v>261</v>
      </c>
      <c r="C665" s="280"/>
      <c r="D665" s="281">
        <f>SUM(D666:D672)</f>
        <v>0</v>
      </c>
      <c r="E665" s="282">
        <f>SUM(E666:E672)</f>
        <v>0</v>
      </c>
      <c r="F665" s="283">
        <f>SUM(F666:F672)</f>
        <v>0</v>
      </c>
      <c r="G665" s="281">
        <f t="shared" ref="G665:O665" si="178">SUM(G666:G672)</f>
        <v>0</v>
      </c>
      <c r="H665" s="282">
        <f t="shared" si="178"/>
        <v>0</v>
      </c>
      <c r="I665" s="283">
        <f t="shared" si="178"/>
        <v>0</v>
      </c>
      <c r="J665" s="281">
        <f t="shared" si="178"/>
        <v>1</v>
      </c>
      <c r="K665" s="282">
        <f t="shared" si="178"/>
        <v>26</v>
      </c>
      <c r="L665" s="283">
        <f t="shared" si="178"/>
        <v>24</v>
      </c>
      <c r="M665" s="281">
        <f t="shared" si="178"/>
        <v>0</v>
      </c>
      <c r="N665" s="282">
        <f t="shared" si="178"/>
        <v>0</v>
      </c>
      <c r="O665" s="283">
        <f t="shared" si="178"/>
        <v>0</v>
      </c>
      <c r="P665" s="281">
        <f>SUM(P666:P672)</f>
        <v>1</v>
      </c>
      <c r="Q665" s="282">
        <f>SUM(Q666:Q672)</f>
        <v>26</v>
      </c>
      <c r="R665" s="283">
        <f>SUM(R666:R672)</f>
        <v>24</v>
      </c>
      <c r="S665" s="284">
        <f>SUM(S666:S672)/6</f>
        <v>3.3825000000000003</v>
      </c>
    </row>
    <row r="666" spans="1:19" ht="11.45" hidden="1" customHeight="1" x14ac:dyDescent="0.2">
      <c r="A666" s="275"/>
      <c r="B666" s="276" t="s">
        <v>284</v>
      </c>
      <c r="C666" s="277" t="s">
        <v>10</v>
      </c>
      <c r="D666" s="224"/>
      <c r="E666" s="225"/>
      <c r="F666" s="226"/>
      <c r="G666" s="224"/>
      <c r="H666" s="225"/>
      <c r="I666" s="226"/>
      <c r="J666" s="224">
        <f>SUM(J90,J282,J474)</f>
        <v>0</v>
      </c>
      <c r="K666" s="225">
        <f>SUM(K90,K282,K474)</f>
        <v>4</v>
      </c>
      <c r="L666" s="226">
        <f>SUM(L90,L282,L474)</f>
        <v>2</v>
      </c>
      <c r="M666" s="224"/>
      <c r="N666" s="225"/>
      <c r="O666" s="226"/>
      <c r="P666" s="227">
        <f t="shared" ref="P666:R672" si="179">D666+G666+J666+M666</f>
        <v>0</v>
      </c>
      <c r="Q666" s="228">
        <f t="shared" si="179"/>
        <v>4</v>
      </c>
      <c r="R666" s="229">
        <f t="shared" si="179"/>
        <v>2</v>
      </c>
      <c r="S666" s="230">
        <f>SUM(S90,S282,S474)/3</f>
        <v>3.3466666666666662</v>
      </c>
    </row>
    <row r="667" spans="1:19" ht="11.45" hidden="1" customHeight="1" x14ac:dyDescent="0.2">
      <c r="A667" s="288"/>
      <c r="B667" s="276" t="s">
        <v>285</v>
      </c>
      <c r="C667" s="289" t="s">
        <v>10</v>
      </c>
      <c r="D667" s="290"/>
      <c r="E667" s="291"/>
      <c r="F667" s="292"/>
      <c r="G667" s="290"/>
      <c r="H667" s="291"/>
      <c r="I667" s="292"/>
      <c r="J667" s="224">
        <f>SUM(J91,J283,J475)</f>
        <v>1</v>
      </c>
      <c r="K667" s="225">
        <f>SUM(K91,K283,K475)</f>
        <v>2</v>
      </c>
      <c r="L667" s="226">
        <f>SUM(L91,L283,L475)</f>
        <v>0</v>
      </c>
      <c r="M667" s="290"/>
      <c r="N667" s="291"/>
      <c r="O667" s="292"/>
      <c r="P667" s="227">
        <f t="shared" si="179"/>
        <v>1</v>
      </c>
      <c r="Q667" s="228">
        <f t="shared" si="179"/>
        <v>2</v>
      </c>
      <c r="R667" s="229">
        <f t="shared" si="179"/>
        <v>0</v>
      </c>
      <c r="S667" s="230">
        <f>SUM(S91,S283,S475)/2</f>
        <v>2.9550000000000001</v>
      </c>
    </row>
    <row r="668" spans="1:19" ht="11.45" hidden="1" customHeight="1" x14ac:dyDescent="0.2">
      <c r="A668" s="288"/>
      <c r="B668" s="276" t="s">
        <v>286</v>
      </c>
      <c r="C668" s="289" t="s">
        <v>10</v>
      </c>
      <c r="D668" s="290"/>
      <c r="E668" s="291"/>
      <c r="F668" s="292"/>
      <c r="G668" s="290"/>
      <c r="H668" s="291"/>
      <c r="I668" s="292"/>
      <c r="J668" s="224">
        <f>SUM(J92,J284,J476)</f>
        <v>0</v>
      </c>
      <c r="K668" s="225">
        <f>SUM(K92,K284,K476)</f>
        <v>11</v>
      </c>
      <c r="L668" s="226">
        <f>SUM(L92,L284,L476)</f>
        <v>4</v>
      </c>
      <c r="M668" s="290"/>
      <c r="N668" s="291"/>
      <c r="O668" s="292"/>
      <c r="P668" s="227">
        <f t="shared" si="179"/>
        <v>0</v>
      </c>
      <c r="Q668" s="228">
        <f t="shared" si="179"/>
        <v>11</v>
      </c>
      <c r="R668" s="229">
        <f t="shared" si="179"/>
        <v>4</v>
      </c>
      <c r="S668" s="230">
        <f>SUM(S92,S284,S476)/3</f>
        <v>3.3766666666666669</v>
      </c>
    </row>
    <row r="669" spans="1:19" ht="11.45" hidden="1" customHeight="1" x14ac:dyDescent="0.2">
      <c r="A669" s="288"/>
      <c r="B669" s="276" t="s">
        <v>350</v>
      </c>
      <c r="C669" s="289" t="s">
        <v>10</v>
      </c>
      <c r="D669" s="290"/>
      <c r="E669" s="291"/>
      <c r="F669" s="292"/>
      <c r="G669" s="290"/>
      <c r="H669" s="291"/>
      <c r="I669" s="292"/>
      <c r="J669" s="224">
        <f>SUM(J93,J285,J477)</f>
        <v>0</v>
      </c>
      <c r="K669" s="225">
        <f>SUM(K93,K285,K477)</f>
        <v>5</v>
      </c>
      <c r="L669" s="226">
        <f>SUM(L93,L285,L477)</f>
        <v>6</v>
      </c>
      <c r="M669" s="290"/>
      <c r="N669" s="291"/>
      <c r="O669" s="292"/>
      <c r="P669" s="227">
        <f t="shared" si="179"/>
        <v>0</v>
      </c>
      <c r="Q669" s="228">
        <f t="shared" si="179"/>
        <v>5</v>
      </c>
      <c r="R669" s="229">
        <f t="shared" si="179"/>
        <v>6</v>
      </c>
      <c r="S669" s="230">
        <f>SUM(S93,S285,S477)/3</f>
        <v>3.53</v>
      </c>
    </row>
    <row r="670" spans="1:19" ht="11.45" hidden="1" customHeight="1" x14ac:dyDescent="0.2">
      <c r="A670" s="288"/>
      <c r="B670" s="276" t="s">
        <v>351</v>
      </c>
      <c r="C670" s="289" t="s">
        <v>10</v>
      </c>
      <c r="D670" s="290"/>
      <c r="E670" s="291"/>
      <c r="F670" s="292"/>
      <c r="G670" s="290"/>
      <c r="H670" s="291"/>
      <c r="I670" s="292"/>
      <c r="J670" s="224">
        <f>SUM(J94,J286,J478)</f>
        <v>0</v>
      </c>
      <c r="K670" s="225">
        <f>SUM(K94,K286,K478)</f>
        <v>2</v>
      </c>
      <c r="L670" s="226">
        <f>SUM(L94,L286,L478)</f>
        <v>11</v>
      </c>
      <c r="M670" s="290"/>
      <c r="N670" s="291"/>
      <c r="O670" s="292"/>
      <c r="P670" s="227">
        <f t="shared" si="179"/>
        <v>0</v>
      </c>
      <c r="Q670" s="228">
        <f t="shared" si="179"/>
        <v>2</v>
      </c>
      <c r="R670" s="229">
        <f t="shared" si="179"/>
        <v>11</v>
      </c>
      <c r="S670" s="230">
        <f>SUM(S94,S286,S478)/3</f>
        <v>3.5966666666666671</v>
      </c>
    </row>
    <row r="671" spans="1:19" ht="11.45" hidden="1" customHeight="1" x14ac:dyDescent="0.2">
      <c r="A671" s="288"/>
      <c r="B671" s="276" t="s">
        <v>355</v>
      </c>
      <c r="C671" s="289" t="s">
        <v>10</v>
      </c>
      <c r="D671" s="290"/>
      <c r="E671" s="291"/>
      <c r="F671" s="292"/>
      <c r="G671" s="290"/>
      <c r="H671" s="291"/>
      <c r="I671" s="292"/>
      <c r="J671" s="224">
        <f>SUM(J95,J287,J479)</f>
        <v>0</v>
      </c>
      <c r="K671" s="225">
        <f>SUM(K95,K287,K479)</f>
        <v>2</v>
      </c>
      <c r="L671" s="226">
        <f>SUM(L95,L287,L479)</f>
        <v>1</v>
      </c>
      <c r="M671" s="290"/>
      <c r="N671" s="291"/>
      <c r="O671" s="292"/>
      <c r="P671" s="227">
        <f t="shared" si="179"/>
        <v>0</v>
      </c>
      <c r="Q671" s="228">
        <f t="shared" si="179"/>
        <v>2</v>
      </c>
      <c r="R671" s="229">
        <f t="shared" si="179"/>
        <v>1</v>
      </c>
      <c r="S671" s="230">
        <f>SUM(S95,S287,S479)/1</f>
        <v>3.49</v>
      </c>
    </row>
    <row r="672" spans="1:19" s="220" customFormat="1" ht="11.45" hidden="1" customHeight="1" x14ac:dyDescent="0.2">
      <c r="A672" s="294"/>
      <c r="B672" s="295" t="s">
        <v>356</v>
      </c>
      <c r="C672" s="277" t="s">
        <v>10</v>
      </c>
      <c r="D672" s="224"/>
      <c r="E672" s="225"/>
      <c r="F672" s="226"/>
      <c r="G672" s="224"/>
      <c r="H672" s="225"/>
      <c r="I672" s="226"/>
      <c r="J672" s="224">
        <f>SUM(J96,J288,J480)</f>
        <v>0</v>
      </c>
      <c r="K672" s="225">
        <f>SUM(K96,K288,K480)</f>
        <v>0</v>
      </c>
      <c r="L672" s="226">
        <f>SUM(L96,L288,L480)</f>
        <v>0</v>
      </c>
      <c r="M672" s="224"/>
      <c r="N672" s="225"/>
      <c r="O672" s="226"/>
      <c r="P672" s="227">
        <f t="shared" si="179"/>
        <v>0</v>
      </c>
      <c r="Q672" s="228">
        <f t="shared" si="179"/>
        <v>0</v>
      </c>
      <c r="R672" s="229">
        <f t="shared" si="179"/>
        <v>0</v>
      </c>
      <c r="S672" s="230"/>
    </row>
    <row r="673" spans="1:19" s="251" customFormat="1" ht="12" customHeight="1" x14ac:dyDescent="0.2">
      <c r="A673" s="262"/>
      <c r="B673" s="262"/>
      <c r="C673" s="263"/>
      <c r="D673" s="264"/>
      <c r="E673" s="264"/>
      <c r="F673" s="264"/>
      <c r="G673" s="264"/>
      <c r="H673" s="264"/>
      <c r="I673" s="264"/>
      <c r="J673" s="264"/>
      <c r="K673" s="264"/>
      <c r="L673" s="264"/>
      <c r="M673" s="264"/>
      <c r="N673" s="264"/>
      <c r="O673" s="264"/>
      <c r="P673" s="265"/>
      <c r="Q673" s="265"/>
      <c r="R673" s="265"/>
      <c r="S673" s="266"/>
    </row>
    <row r="674" spans="1:19" ht="11.65" customHeight="1" x14ac:dyDescent="0.2">
      <c r="A674" s="191"/>
      <c r="B674" s="191"/>
      <c r="C674" s="192"/>
      <c r="D674" s="193" t="s">
        <v>5</v>
      </c>
      <c r="E674" s="194"/>
      <c r="F674" s="194"/>
      <c r="G674" s="194"/>
      <c r="H674" s="194"/>
      <c r="I674" s="194"/>
      <c r="J674" s="194"/>
      <c r="K674" s="194"/>
      <c r="L674" s="194"/>
      <c r="M674" s="194"/>
      <c r="N674" s="194"/>
      <c r="O674" s="194"/>
      <c r="P674" s="648" t="s">
        <v>6</v>
      </c>
      <c r="Q674" s="649"/>
      <c r="R674" s="650"/>
      <c r="S674" s="654" t="s">
        <v>207</v>
      </c>
    </row>
    <row r="675" spans="1:19" ht="11.65" customHeight="1" x14ac:dyDescent="0.2">
      <c r="A675" s="195" t="s">
        <v>2</v>
      </c>
      <c r="B675" s="195" t="s">
        <v>3</v>
      </c>
      <c r="C675" s="195" t="s">
        <v>4</v>
      </c>
      <c r="D675" s="193" t="s">
        <v>8</v>
      </c>
      <c r="E675" s="194"/>
      <c r="F675" s="196"/>
      <c r="G675" s="193" t="s">
        <v>9</v>
      </c>
      <c r="H675" s="194"/>
      <c r="I675" s="196"/>
      <c r="J675" s="193" t="s">
        <v>10</v>
      </c>
      <c r="K675" s="194"/>
      <c r="L675" s="196"/>
      <c r="M675" s="193" t="s">
        <v>11</v>
      </c>
      <c r="N675" s="194"/>
      <c r="O675" s="196"/>
      <c r="P675" s="651"/>
      <c r="Q675" s="652"/>
      <c r="R675" s="653"/>
      <c r="S675" s="655"/>
    </row>
    <row r="676" spans="1:19" ht="11.65" customHeight="1" x14ac:dyDescent="0.2">
      <c r="A676" s="197"/>
      <c r="B676" s="198"/>
      <c r="C676" s="199"/>
      <c r="D676" s="200" t="s">
        <v>208</v>
      </c>
      <c r="E676" s="201" t="s">
        <v>209</v>
      </c>
      <c r="F676" s="202" t="s">
        <v>210</v>
      </c>
      <c r="G676" s="200" t="s">
        <v>208</v>
      </c>
      <c r="H676" s="201" t="s">
        <v>209</v>
      </c>
      <c r="I676" s="202" t="s">
        <v>210</v>
      </c>
      <c r="J676" s="200" t="s">
        <v>208</v>
      </c>
      <c r="K676" s="201" t="s">
        <v>209</v>
      </c>
      <c r="L676" s="202" t="s">
        <v>210</v>
      </c>
      <c r="M676" s="200" t="s">
        <v>208</v>
      </c>
      <c r="N676" s="201" t="s">
        <v>209</v>
      </c>
      <c r="O676" s="202" t="s">
        <v>210</v>
      </c>
      <c r="P676" s="200" t="s">
        <v>208</v>
      </c>
      <c r="Q676" s="201" t="s">
        <v>209</v>
      </c>
      <c r="R676" s="202" t="s">
        <v>210</v>
      </c>
      <c r="S676" s="656"/>
    </row>
    <row r="677" spans="1:19" s="251" customFormat="1" ht="12.6" customHeight="1" x14ac:dyDescent="0.2">
      <c r="A677" s="203" t="s">
        <v>114</v>
      </c>
      <c r="B677" s="204" t="s">
        <v>115</v>
      </c>
      <c r="C677" s="205"/>
      <c r="D677" s="206">
        <f t="shared" ref="D677:R677" si="180">D678+D683</f>
        <v>0</v>
      </c>
      <c r="E677" s="207">
        <f t="shared" si="180"/>
        <v>0</v>
      </c>
      <c r="F677" s="208">
        <f t="shared" si="180"/>
        <v>0</v>
      </c>
      <c r="G677" s="206">
        <f t="shared" si="180"/>
        <v>0</v>
      </c>
      <c r="H677" s="207">
        <f t="shared" si="180"/>
        <v>0</v>
      </c>
      <c r="I677" s="208">
        <f t="shared" si="180"/>
        <v>0</v>
      </c>
      <c r="J677" s="206">
        <f t="shared" si="180"/>
        <v>1</v>
      </c>
      <c r="K677" s="207">
        <f t="shared" si="180"/>
        <v>375</v>
      </c>
      <c r="L677" s="208">
        <f t="shared" si="180"/>
        <v>170</v>
      </c>
      <c r="M677" s="206">
        <f t="shared" si="180"/>
        <v>0</v>
      </c>
      <c r="N677" s="207">
        <f t="shared" si="180"/>
        <v>0</v>
      </c>
      <c r="O677" s="208">
        <f t="shared" si="180"/>
        <v>0</v>
      </c>
      <c r="P677" s="206">
        <f t="shared" si="180"/>
        <v>1</v>
      </c>
      <c r="Q677" s="207">
        <f t="shared" si="180"/>
        <v>375</v>
      </c>
      <c r="R677" s="208">
        <f t="shared" si="180"/>
        <v>170</v>
      </c>
      <c r="S677" s="267">
        <f>(S678+S683)/2</f>
        <v>3.4241666666666668</v>
      </c>
    </row>
    <row r="678" spans="1:19" s="184" customFormat="1" ht="12.6" customHeight="1" x14ac:dyDescent="0.2">
      <c r="A678" s="268"/>
      <c r="B678" s="269" t="s">
        <v>250</v>
      </c>
      <c r="C678" s="270"/>
      <c r="D678" s="271">
        <f t="shared" ref="D678:R678" si="181">SUM(D679:D682)</f>
        <v>0</v>
      </c>
      <c r="E678" s="272">
        <f t="shared" si="181"/>
        <v>0</v>
      </c>
      <c r="F678" s="273">
        <f t="shared" si="181"/>
        <v>0</v>
      </c>
      <c r="G678" s="271">
        <f t="shared" si="181"/>
        <v>0</v>
      </c>
      <c r="H678" s="272">
        <f t="shared" si="181"/>
        <v>0</v>
      </c>
      <c r="I678" s="273">
        <f t="shared" si="181"/>
        <v>0</v>
      </c>
      <c r="J678" s="271">
        <f t="shared" si="181"/>
        <v>0</v>
      </c>
      <c r="K678" s="272">
        <f t="shared" si="181"/>
        <v>250</v>
      </c>
      <c r="L678" s="273">
        <f t="shared" si="181"/>
        <v>167</v>
      </c>
      <c r="M678" s="271">
        <f t="shared" si="181"/>
        <v>0</v>
      </c>
      <c r="N678" s="272">
        <f t="shared" si="181"/>
        <v>0</v>
      </c>
      <c r="O678" s="273">
        <f t="shared" si="181"/>
        <v>0</v>
      </c>
      <c r="P678" s="271">
        <f t="shared" si="181"/>
        <v>0</v>
      </c>
      <c r="Q678" s="272">
        <f t="shared" si="181"/>
        <v>250</v>
      </c>
      <c r="R678" s="273">
        <f t="shared" si="181"/>
        <v>167</v>
      </c>
      <c r="S678" s="274">
        <f>SUM(S679:S682)/4</f>
        <v>3.4258333333333333</v>
      </c>
    </row>
    <row r="679" spans="1:19" ht="11.65" customHeight="1" x14ac:dyDescent="0.2">
      <c r="A679" s="275"/>
      <c r="B679" s="276" t="s">
        <v>291</v>
      </c>
      <c r="C679" s="277" t="s">
        <v>10</v>
      </c>
      <c r="D679" s="224"/>
      <c r="E679" s="225"/>
      <c r="F679" s="226"/>
      <c r="G679" s="224"/>
      <c r="H679" s="225"/>
      <c r="I679" s="226"/>
      <c r="J679" s="224">
        <f>SUM(J103,J295,J487)</f>
        <v>0</v>
      </c>
      <c r="K679" s="225">
        <f>SUM(K103,K295,K487)</f>
        <v>56</v>
      </c>
      <c r="L679" s="226">
        <f>SUM(L103,L295,L487)</f>
        <v>11</v>
      </c>
      <c r="M679" s="224"/>
      <c r="N679" s="225"/>
      <c r="O679" s="226"/>
      <c r="P679" s="227">
        <f t="shared" ref="P679:R682" si="182">D679+G679+J679+M679</f>
        <v>0</v>
      </c>
      <c r="Q679" s="228">
        <f t="shared" si="182"/>
        <v>56</v>
      </c>
      <c r="R679" s="229">
        <f t="shared" si="182"/>
        <v>11</v>
      </c>
      <c r="S679" s="230">
        <f>SUM(S103,S295,S487)/3</f>
        <v>3.3533333333333331</v>
      </c>
    </row>
    <row r="680" spans="1:19" ht="11.65" customHeight="1" x14ac:dyDescent="0.2">
      <c r="A680" s="275"/>
      <c r="B680" s="276" t="s">
        <v>292</v>
      </c>
      <c r="C680" s="277" t="s">
        <v>10</v>
      </c>
      <c r="D680" s="224"/>
      <c r="E680" s="225"/>
      <c r="F680" s="226"/>
      <c r="G680" s="224"/>
      <c r="H680" s="225"/>
      <c r="I680" s="226"/>
      <c r="J680" s="224">
        <f>SUM(J104,J296,J488)</f>
        <v>0</v>
      </c>
      <c r="K680" s="225">
        <f>SUM(K104,K296,K488)</f>
        <v>133</v>
      </c>
      <c r="L680" s="226">
        <f>SUM(L104,L296,L488)</f>
        <v>86</v>
      </c>
      <c r="M680" s="224"/>
      <c r="N680" s="225"/>
      <c r="O680" s="226"/>
      <c r="P680" s="227">
        <f t="shared" si="182"/>
        <v>0</v>
      </c>
      <c r="Q680" s="228">
        <f t="shared" si="182"/>
        <v>133</v>
      </c>
      <c r="R680" s="229">
        <f t="shared" si="182"/>
        <v>86</v>
      </c>
      <c r="S680" s="230">
        <f>SUM(S104,S296,S488)/3</f>
        <v>3.436666666666667</v>
      </c>
    </row>
    <row r="681" spans="1:19" ht="11.65" customHeight="1" x14ac:dyDescent="0.2">
      <c r="A681" s="275"/>
      <c r="B681" s="276" t="s">
        <v>293</v>
      </c>
      <c r="C681" s="277" t="s">
        <v>10</v>
      </c>
      <c r="D681" s="224"/>
      <c r="E681" s="225"/>
      <c r="F681" s="226"/>
      <c r="G681" s="224"/>
      <c r="H681" s="225"/>
      <c r="I681" s="226"/>
      <c r="J681" s="224">
        <f>SUM(J105,J297,J489)</f>
        <v>0</v>
      </c>
      <c r="K681" s="225">
        <f>SUM(K105,K297,K489)</f>
        <v>23</v>
      </c>
      <c r="L681" s="226">
        <f>SUM(L105,L297,L489)</f>
        <v>41</v>
      </c>
      <c r="M681" s="224"/>
      <c r="N681" s="225"/>
      <c r="O681" s="226"/>
      <c r="P681" s="227">
        <f t="shared" si="182"/>
        <v>0</v>
      </c>
      <c r="Q681" s="228">
        <f t="shared" si="182"/>
        <v>23</v>
      </c>
      <c r="R681" s="229">
        <f t="shared" si="182"/>
        <v>41</v>
      </c>
      <c r="S681" s="230">
        <f>SUM(S105,S297,S489)/3</f>
        <v>3.4933333333333336</v>
      </c>
    </row>
    <row r="682" spans="1:19" ht="11.65" customHeight="1" x14ac:dyDescent="0.2">
      <c r="A682" s="275" t="s">
        <v>73</v>
      </c>
      <c r="B682" s="276" t="s">
        <v>294</v>
      </c>
      <c r="C682" s="277" t="s">
        <v>10</v>
      </c>
      <c r="D682" s="224"/>
      <c r="E682" s="225"/>
      <c r="F682" s="226"/>
      <c r="G682" s="224"/>
      <c r="H682" s="225"/>
      <c r="I682" s="226"/>
      <c r="J682" s="224">
        <f>SUM(J106,J298,J490)</f>
        <v>0</v>
      </c>
      <c r="K682" s="225">
        <f>SUM(K106,K298,K490)</f>
        <v>38</v>
      </c>
      <c r="L682" s="226">
        <f>SUM(L106,L298,L490)</f>
        <v>29</v>
      </c>
      <c r="M682" s="224"/>
      <c r="N682" s="225"/>
      <c r="O682" s="226"/>
      <c r="P682" s="227">
        <f t="shared" si="182"/>
        <v>0</v>
      </c>
      <c r="Q682" s="228">
        <f t="shared" si="182"/>
        <v>38</v>
      </c>
      <c r="R682" s="229">
        <f t="shared" si="182"/>
        <v>29</v>
      </c>
      <c r="S682" s="230">
        <f>SUM(S106,S298,S490)/3</f>
        <v>3.42</v>
      </c>
    </row>
    <row r="683" spans="1:19" s="184" customFormat="1" ht="12" customHeight="1" x14ac:dyDescent="0.2">
      <c r="A683" s="278"/>
      <c r="B683" s="279" t="s">
        <v>261</v>
      </c>
      <c r="C683" s="280"/>
      <c r="D683" s="281">
        <f t="shared" ref="D683:R683" si="183">SUM(D684:D686)</f>
        <v>0</v>
      </c>
      <c r="E683" s="282">
        <f t="shared" si="183"/>
        <v>0</v>
      </c>
      <c r="F683" s="283">
        <f t="shared" si="183"/>
        <v>0</v>
      </c>
      <c r="G683" s="281">
        <f t="shared" si="183"/>
        <v>0</v>
      </c>
      <c r="H683" s="282">
        <f t="shared" si="183"/>
        <v>0</v>
      </c>
      <c r="I683" s="283">
        <f t="shared" si="183"/>
        <v>0</v>
      </c>
      <c r="J683" s="281">
        <f t="shared" si="183"/>
        <v>1</v>
      </c>
      <c r="K683" s="282">
        <f t="shared" si="183"/>
        <v>125</v>
      </c>
      <c r="L683" s="283">
        <f t="shared" si="183"/>
        <v>3</v>
      </c>
      <c r="M683" s="281">
        <f t="shared" si="183"/>
        <v>0</v>
      </c>
      <c r="N683" s="282">
        <f t="shared" si="183"/>
        <v>0</v>
      </c>
      <c r="O683" s="283">
        <f t="shared" si="183"/>
        <v>0</v>
      </c>
      <c r="P683" s="281">
        <f t="shared" si="183"/>
        <v>1</v>
      </c>
      <c r="Q683" s="282">
        <f t="shared" si="183"/>
        <v>125</v>
      </c>
      <c r="R683" s="283">
        <f t="shared" si="183"/>
        <v>3</v>
      </c>
      <c r="S683" s="284">
        <f>SUM(S684:S686)/2</f>
        <v>3.4225000000000003</v>
      </c>
    </row>
    <row r="684" spans="1:19" ht="11.65" customHeight="1" x14ac:dyDescent="0.2">
      <c r="A684" s="275"/>
      <c r="B684" s="276" t="s">
        <v>295</v>
      </c>
      <c r="C684" s="277" t="s">
        <v>10</v>
      </c>
      <c r="D684" s="224"/>
      <c r="E684" s="225"/>
      <c r="F684" s="226"/>
      <c r="G684" s="224"/>
      <c r="H684" s="225"/>
      <c r="I684" s="226"/>
      <c r="J684" s="224">
        <f>SUM(J108,J300,J492)</f>
        <v>1</v>
      </c>
      <c r="K684" s="225">
        <f>SUM(K108,K300,K492)</f>
        <v>124</v>
      </c>
      <c r="L684" s="226">
        <f>SUM(L108,L300,L492)</f>
        <v>3</v>
      </c>
      <c r="M684" s="224"/>
      <c r="N684" s="225"/>
      <c r="O684" s="226"/>
      <c r="P684" s="227">
        <f t="shared" ref="P684:R686" si="184">D684+G684+J684+M684</f>
        <v>1</v>
      </c>
      <c r="Q684" s="228">
        <f t="shared" si="184"/>
        <v>124</v>
      </c>
      <c r="R684" s="229">
        <f t="shared" si="184"/>
        <v>3</v>
      </c>
      <c r="S684" s="230">
        <f>SUM(S108,S300,S492)/2</f>
        <v>3.355</v>
      </c>
    </row>
    <row r="685" spans="1:19" ht="11.65" customHeight="1" x14ac:dyDescent="0.2">
      <c r="A685" s="288"/>
      <c r="B685" s="276" t="s">
        <v>296</v>
      </c>
      <c r="C685" s="277" t="s">
        <v>10</v>
      </c>
      <c r="D685" s="224"/>
      <c r="E685" s="225"/>
      <c r="F685" s="226"/>
      <c r="G685" s="224"/>
      <c r="H685" s="225"/>
      <c r="I685" s="226"/>
      <c r="J685" s="224">
        <f>SUM(J109,J301,J493)</f>
        <v>0</v>
      </c>
      <c r="K685" s="225">
        <f>SUM(K109,K301,K493)</f>
        <v>0</v>
      </c>
      <c r="L685" s="226">
        <f>SUM(L109,L301,L493)</f>
        <v>0</v>
      </c>
      <c r="M685" s="224"/>
      <c r="N685" s="225"/>
      <c r="O685" s="226"/>
      <c r="P685" s="227">
        <f t="shared" si="184"/>
        <v>0</v>
      </c>
      <c r="Q685" s="228">
        <f t="shared" si="184"/>
        <v>0</v>
      </c>
      <c r="R685" s="229">
        <f t="shared" si="184"/>
        <v>0</v>
      </c>
      <c r="S685" s="230">
        <f>SUM(S109,S301,S493)/3</f>
        <v>0</v>
      </c>
    </row>
    <row r="686" spans="1:19" s="220" customFormat="1" ht="11.65" customHeight="1" x14ac:dyDescent="0.2">
      <c r="A686" s="294"/>
      <c r="B686" s="276" t="s">
        <v>297</v>
      </c>
      <c r="C686" s="277" t="s">
        <v>10</v>
      </c>
      <c r="D686" s="296"/>
      <c r="E686" s="297"/>
      <c r="F686" s="298"/>
      <c r="G686" s="296"/>
      <c r="H686" s="297"/>
      <c r="I686" s="298"/>
      <c r="J686" s="224">
        <f>SUM(J110,J302,J494)</f>
        <v>0</v>
      </c>
      <c r="K686" s="225">
        <f>SUM(K110,K302,K494)</f>
        <v>1</v>
      </c>
      <c r="L686" s="226">
        <f>SUM(L110,L302,L494)</f>
        <v>0</v>
      </c>
      <c r="M686" s="296"/>
      <c r="N686" s="297"/>
      <c r="O686" s="298"/>
      <c r="P686" s="299">
        <f t="shared" si="184"/>
        <v>0</v>
      </c>
      <c r="Q686" s="300">
        <f t="shared" si="184"/>
        <v>1</v>
      </c>
      <c r="R686" s="301">
        <f t="shared" si="184"/>
        <v>0</v>
      </c>
      <c r="S686" s="230">
        <f>SUM(S110,S302,S494)/1</f>
        <v>3.49</v>
      </c>
    </row>
    <row r="687" spans="1:19" s="251" customFormat="1" ht="12.6" hidden="1" customHeight="1" x14ac:dyDescent="0.2">
      <c r="A687" s="203" t="s">
        <v>121</v>
      </c>
      <c r="B687" s="204" t="s">
        <v>122</v>
      </c>
      <c r="C687" s="205"/>
      <c r="D687" s="206">
        <f t="shared" ref="D687:R687" si="185">D688+D697</f>
        <v>0</v>
      </c>
      <c r="E687" s="207">
        <f t="shared" si="185"/>
        <v>0</v>
      </c>
      <c r="F687" s="208">
        <f t="shared" si="185"/>
        <v>0</v>
      </c>
      <c r="G687" s="206">
        <f t="shared" si="185"/>
        <v>0</v>
      </c>
      <c r="H687" s="207">
        <f t="shared" si="185"/>
        <v>0</v>
      </c>
      <c r="I687" s="208">
        <f t="shared" si="185"/>
        <v>0</v>
      </c>
      <c r="J687" s="206">
        <f t="shared" si="185"/>
        <v>0</v>
      </c>
      <c r="K687" s="207">
        <f t="shared" si="185"/>
        <v>1378</v>
      </c>
      <c r="L687" s="208">
        <f t="shared" si="185"/>
        <v>422</v>
      </c>
      <c r="M687" s="206">
        <f t="shared" si="185"/>
        <v>0</v>
      </c>
      <c r="N687" s="207">
        <f t="shared" si="185"/>
        <v>0</v>
      </c>
      <c r="O687" s="208">
        <f t="shared" si="185"/>
        <v>0</v>
      </c>
      <c r="P687" s="206">
        <f t="shared" si="185"/>
        <v>0</v>
      </c>
      <c r="Q687" s="207">
        <f t="shared" si="185"/>
        <v>1378</v>
      </c>
      <c r="R687" s="208">
        <f t="shared" si="185"/>
        <v>422</v>
      </c>
      <c r="S687" s="303">
        <f>(S688+S697)/2</f>
        <v>3.3292063492063493</v>
      </c>
    </row>
    <row r="688" spans="1:19" s="184" customFormat="1" ht="12.6" hidden="1" customHeight="1" x14ac:dyDescent="0.2">
      <c r="A688" s="268"/>
      <c r="B688" s="269" t="s">
        <v>250</v>
      </c>
      <c r="C688" s="304"/>
      <c r="D688" s="271">
        <f t="shared" ref="D688:R688" si="186">SUM(D689:D695)</f>
        <v>0</v>
      </c>
      <c r="E688" s="272">
        <f t="shared" si="186"/>
        <v>0</v>
      </c>
      <c r="F688" s="273">
        <f t="shared" si="186"/>
        <v>0</v>
      </c>
      <c r="G688" s="271">
        <f t="shared" si="186"/>
        <v>0</v>
      </c>
      <c r="H688" s="272">
        <f t="shared" si="186"/>
        <v>0</v>
      </c>
      <c r="I688" s="273">
        <f t="shared" si="186"/>
        <v>0</v>
      </c>
      <c r="J688" s="271">
        <f t="shared" si="186"/>
        <v>0</v>
      </c>
      <c r="K688" s="272">
        <f t="shared" si="186"/>
        <v>543</v>
      </c>
      <c r="L688" s="273">
        <f t="shared" si="186"/>
        <v>392</v>
      </c>
      <c r="M688" s="271">
        <f t="shared" si="186"/>
        <v>0</v>
      </c>
      <c r="N688" s="272">
        <f t="shared" si="186"/>
        <v>0</v>
      </c>
      <c r="O688" s="273">
        <f t="shared" si="186"/>
        <v>0</v>
      </c>
      <c r="P688" s="271">
        <f t="shared" si="186"/>
        <v>0</v>
      </c>
      <c r="Q688" s="272">
        <f t="shared" si="186"/>
        <v>543</v>
      </c>
      <c r="R688" s="273">
        <f t="shared" si="186"/>
        <v>392</v>
      </c>
      <c r="S688" s="274">
        <f>SUM(S689:S695)/7</f>
        <v>3.3928571428571423</v>
      </c>
    </row>
    <row r="689" spans="1:19" ht="11.65" hidden="1" customHeight="1" x14ac:dyDescent="0.2">
      <c r="A689" s="275" t="s">
        <v>73</v>
      </c>
      <c r="B689" s="276" t="s">
        <v>298</v>
      </c>
      <c r="C689" s="277" t="s">
        <v>10</v>
      </c>
      <c r="D689" s="224"/>
      <c r="E689" s="225"/>
      <c r="F689" s="226"/>
      <c r="G689" s="224"/>
      <c r="H689" s="225"/>
      <c r="I689" s="226"/>
      <c r="J689" s="224">
        <f>SUM(J113,J305,J497)</f>
        <v>0</v>
      </c>
      <c r="K689" s="225">
        <f>SUM(K113,K305,K497)</f>
        <v>23</v>
      </c>
      <c r="L689" s="226">
        <f>SUM(L113,L305,L497)</f>
        <v>11</v>
      </c>
      <c r="M689" s="224"/>
      <c r="N689" s="225"/>
      <c r="O689" s="226"/>
      <c r="P689" s="227">
        <f t="shared" ref="P689:R694" si="187">D689+G689+J689+M689</f>
        <v>0</v>
      </c>
      <c r="Q689" s="228">
        <f t="shared" si="187"/>
        <v>23</v>
      </c>
      <c r="R689" s="229">
        <f t="shared" si="187"/>
        <v>11</v>
      </c>
      <c r="S689" s="230">
        <f>SUM(S113,S305,S497)/3</f>
        <v>3.3966666666666665</v>
      </c>
    </row>
    <row r="690" spans="1:19" ht="11.65" hidden="1" customHeight="1" x14ac:dyDescent="0.2">
      <c r="A690" s="275"/>
      <c r="B690" s="276" t="s">
        <v>299</v>
      </c>
      <c r="C690" s="277" t="s">
        <v>10</v>
      </c>
      <c r="D690" s="224"/>
      <c r="E690" s="225"/>
      <c r="F690" s="226"/>
      <c r="G690" s="224"/>
      <c r="H690" s="225"/>
      <c r="I690" s="226"/>
      <c r="J690" s="224">
        <f>SUM(J114,J306,J498)</f>
        <v>0</v>
      </c>
      <c r="K690" s="225">
        <f>SUM(K114,K306,K498)</f>
        <v>13</v>
      </c>
      <c r="L690" s="226">
        <f>SUM(L114,L306,L498)</f>
        <v>11</v>
      </c>
      <c r="M690" s="224"/>
      <c r="N690" s="225"/>
      <c r="O690" s="226"/>
      <c r="P690" s="227">
        <f t="shared" si="187"/>
        <v>0</v>
      </c>
      <c r="Q690" s="228">
        <f t="shared" si="187"/>
        <v>13</v>
      </c>
      <c r="R690" s="229">
        <f t="shared" si="187"/>
        <v>11</v>
      </c>
      <c r="S690" s="230">
        <f>SUM(S114,S306,S498)/3</f>
        <v>3.36</v>
      </c>
    </row>
    <row r="691" spans="1:19" ht="11.65" hidden="1" customHeight="1" x14ac:dyDescent="0.2">
      <c r="A691" s="275"/>
      <c r="B691" s="276" t="s">
        <v>300</v>
      </c>
      <c r="C691" s="277" t="s">
        <v>10</v>
      </c>
      <c r="D691" s="224"/>
      <c r="E691" s="225"/>
      <c r="F691" s="226"/>
      <c r="G691" s="224"/>
      <c r="H691" s="225"/>
      <c r="I691" s="226"/>
      <c r="J691" s="224">
        <f>SUM(J115,J307,J499)</f>
        <v>0</v>
      </c>
      <c r="K691" s="225">
        <f>SUM(K115,K307,K499)</f>
        <v>25</v>
      </c>
      <c r="L691" s="226">
        <f>SUM(L115,L307,L499)</f>
        <v>7</v>
      </c>
      <c r="M691" s="224"/>
      <c r="N691" s="225"/>
      <c r="O691" s="226"/>
      <c r="P691" s="227">
        <f t="shared" si="187"/>
        <v>0</v>
      </c>
      <c r="Q691" s="228">
        <f t="shared" si="187"/>
        <v>25</v>
      </c>
      <c r="R691" s="229">
        <f t="shared" si="187"/>
        <v>7</v>
      </c>
      <c r="S691" s="230">
        <f>SUM(S115,S307,S499)/3</f>
        <v>3.35</v>
      </c>
    </row>
    <row r="692" spans="1:19" ht="11.65" hidden="1" customHeight="1" x14ac:dyDescent="0.2">
      <c r="A692" s="275"/>
      <c r="B692" s="305" t="s">
        <v>301</v>
      </c>
      <c r="C692" s="306" t="s">
        <v>10</v>
      </c>
      <c r="D692" s="224"/>
      <c r="E692" s="225"/>
      <c r="F692" s="226"/>
      <c r="G692" s="224"/>
      <c r="H692" s="225"/>
      <c r="I692" s="226"/>
      <c r="J692" s="224">
        <f>SUM(J116,J308,J500)</f>
        <v>0</v>
      </c>
      <c r="K692" s="225">
        <f>SUM(K116,K308,K500)</f>
        <v>55</v>
      </c>
      <c r="L692" s="226">
        <f>SUM(L116,L308,L500)</f>
        <v>15</v>
      </c>
      <c r="M692" s="224"/>
      <c r="N692" s="225"/>
      <c r="O692" s="226"/>
      <c r="P692" s="227">
        <f t="shared" si="187"/>
        <v>0</v>
      </c>
      <c r="Q692" s="228">
        <f t="shared" si="187"/>
        <v>55</v>
      </c>
      <c r="R692" s="229">
        <f t="shared" si="187"/>
        <v>15</v>
      </c>
      <c r="S692" s="230">
        <f>SUM(S116,S308,S500)/3</f>
        <v>3.36</v>
      </c>
    </row>
    <row r="693" spans="1:19" ht="11.65" hidden="1" customHeight="1" x14ac:dyDescent="0.2">
      <c r="A693" s="275"/>
      <c r="B693" s="276" t="s">
        <v>302</v>
      </c>
      <c r="C693" s="277" t="s">
        <v>10</v>
      </c>
      <c r="D693" s="224"/>
      <c r="E693" s="225"/>
      <c r="F693" s="226"/>
      <c r="G693" s="224"/>
      <c r="H693" s="225"/>
      <c r="I693" s="226"/>
      <c r="J693" s="224">
        <f>SUM(J117,J309,J501)</f>
        <v>0</v>
      </c>
      <c r="K693" s="225">
        <f>SUM(K117,K309,K501)</f>
        <v>38</v>
      </c>
      <c r="L693" s="226">
        <f>SUM(L117,L309,L501)</f>
        <v>30</v>
      </c>
      <c r="M693" s="224"/>
      <c r="N693" s="225"/>
      <c r="O693" s="226"/>
      <c r="P693" s="227">
        <f t="shared" si="187"/>
        <v>0</v>
      </c>
      <c r="Q693" s="228">
        <f t="shared" si="187"/>
        <v>38</v>
      </c>
      <c r="R693" s="229">
        <f t="shared" si="187"/>
        <v>30</v>
      </c>
      <c r="S693" s="230">
        <f>SUM(S117,S309,S501)/3</f>
        <v>3.47</v>
      </c>
    </row>
    <row r="694" spans="1:19" ht="11.65" hidden="1" customHeight="1" x14ac:dyDescent="0.2">
      <c r="A694" s="275"/>
      <c r="B694" s="276" t="s">
        <v>303</v>
      </c>
      <c r="C694" s="277" t="s">
        <v>10</v>
      </c>
      <c r="D694" s="224"/>
      <c r="E694" s="225"/>
      <c r="F694" s="226"/>
      <c r="G694" s="224"/>
      <c r="H694" s="225"/>
      <c r="I694" s="226"/>
      <c r="J694" s="224">
        <f>SUM(J118,J310,J502)</f>
        <v>0</v>
      </c>
      <c r="K694" s="225">
        <f>SUM(K118,K310,K502)</f>
        <v>311</v>
      </c>
      <c r="L694" s="226">
        <f>SUM(L118,L310,L502)</f>
        <v>287</v>
      </c>
      <c r="M694" s="224"/>
      <c r="N694" s="225"/>
      <c r="O694" s="226"/>
      <c r="P694" s="227">
        <f t="shared" si="187"/>
        <v>0</v>
      </c>
      <c r="Q694" s="228">
        <f t="shared" si="187"/>
        <v>311</v>
      </c>
      <c r="R694" s="229">
        <f t="shared" si="187"/>
        <v>287</v>
      </c>
      <c r="S694" s="230">
        <f>SUM(S118,S310,S502)/3</f>
        <v>3.41</v>
      </c>
    </row>
    <row r="695" spans="1:19" ht="11.65" hidden="1" customHeight="1" x14ac:dyDescent="0.2">
      <c r="A695" s="275"/>
      <c r="B695" s="276" t="s">
        <v>304</v>
      </c>
      <c r="C695" s="277" t="s">
        <v>10</v>
      </c>
      <c r="D695" s="224"/>
      <c r="E695" s="225"/>
      <c r="F695" s="226"/>
      <c r="G695" s="224"/>
      <c r="H695" s="225"/>
      <c r="I695" s="226"/>
      <c r="J695" s="224">
        <f>SUM(J119,J311,J503)</f>
        <v>0</v>
      </c>
      <c r="K695" s="225">
        <f>SUM(K119,K311,K503)</f>
        <v>78</v>
      </c>
      <c r="L695" s="226">
        <f>SUM(L119,L311,L503)</f>
        <v>31</v>
      </c>
      <c r="M695" s="224"/>
      <c r="N695" s="225"/>
      <c r="O695" s="226"/>
      <c r="P695" s="227">
        <f>D695+G695+J695+M695</f>
        <v>0</v>
      </c>
      <c r="Q695" s="228">
        <f>E695+H695+K695+N695</f>
        <v>78</v>
      </c>
      <c r="R695" s="229">
        <f>F695+I695+L695+O695</f>
        <v>31</v>
      </c>
      <c r="S695" s="230">
        <f>SUM(S119,S311,S503)/3</f>
        <v>3.4033333333333338</v>
      </c>
    </row>
    <row r="696" spans="1:19" ht="11.65" hidden="1" customHeight="1" x14ac:dyDescent="0.2">
      <c r="A696" s="275"/>
      <c r="B696" s="276"/>
      <c r="C696" s="277"/>
      <c r="D696" s="224"/>
      <c r="E696" s="225"/>
      <c r="F696" s="226"/>
      <c r="G696" s="224"/>
      <c r="H696" s="225"/>
      <c r="I696" s="226"/>
      <c r="J696" s="224"/>
      <c r="K696" s="225"/>
      <c r="L696" s="226"/>
      <c r="M696" s="224"/>
      <c r="N696" s="225"/>
      <c r="O696" s="226"/>
      <c r="P696" s="227"/>
      <c r="Q696" s="228"/>
      <c r="R696" s="229"/>
      <c r="S696" s="230"/>
    </row>
    <row r="697" spans="1:19" s="184" customFormat="1" ht="12" hidden="1" customHeight="1" x14ac:dyDescent="0.2">
      <c r="A697" s="278"/>
      <c r="B697" s="279" t="s">
        <v>261</v>
      </c>
      <c r="C697" s="280"/>
      <c r="D697" s="281">
        <f t="shared" ref="D697:R697" si="188">SUM(D698:D706)</f>
        <v>0</v>
      </c>
      <c r="E697" s="282">
        <f t="shared" si="188"/>
        <v>0</v>
      </c>
      <c r="F697" s="283">
        <f t="shared" si="188"/>
        <v>0</v>
      </c>
      <c r="G697" s="281">
        <f t="shared" si="188"/>
        <v>0</v>
      </c>
      <c r="H697" s="282">
        <f t="shared" si="188"/>
        <v>0</v>
      </c>
      <c r="I697" s="283">
        <f t="shared" si="188"/>
        <v>0</v>
      </c>
      <c r="J697" s="281">
        <f t="shared" si="188"/>
        <v>0</v>
      </c>
      <c r="K697" s="282">
        <f t="shared" si="188"/>
        <v>835</v>
      </c>
      <c r="L697" s="283">
        <f t="shared" si="188"/>
        <v>30</v>
      </c>
      <c r="M697" s="281">
        <f t="shared" si="188"/>
        <v>0</v>
      </c>
      <c r="N697" s="282">
        <f t="shared" si="188"/>
        <v>0</v>
      </c>
      <c r="O697" s="283">
        <f t="shared" si="188"/>
        <v>0</v>
      </c>
      <c r="P697" s="281">
        <f t="shared" si="188"/>
        <v>0</v>
      </c>
      <c r="Q697" s="282">
        <f t="shared" si="188"/>
        <v>835</v>
      </c>
      <c r="R697" s="283">
        <f t="shared" si="188"/>
        <v>30</v>
      </c>
      <c r="S697" s="284">
        <f>SUM(S698:S706)/3</f>
        <v>3.2655555555555558</v>
      </c>
    </row>
    <row r="698" spans="1:19" s="220" customFormat="1" ht="11.65" hidden="1" customHeight="1" x14ac:dyDescent="0.2">
      <c r="A698" s="275"/>
      <c r="B698" s="276" t="s">
        <v>298</v>
      </c>
      <c r="C698" s="277" t="s">
        <v>10</v>
      </c>
      <c r="D698" s="308"/>
      <c r="E698" s="309"/>
      <c r="F698" s="310"/>
      <c r="G698" s="224"/>
      <c r="H698" s="225"/>
      <c r="I698" s="226"/>
      <c r="J698" s="224">
        <f>SUM(J122,J314,J506)</f>
        <v>0</v>
      </c>
      <c r="K698" s="225">
        <f>SUM(K122,K314,K506)</f>
        <v>0</v>
      </c>
      <c r="L698" s="226">
        <f>SUM(L122,L314,L506)</f>
        <v>0</v>
      </c>
      <c r="M698" s="224"/>
      <c r="N698" s="225"/>
      <c r="O698" s="226"/>
      <c r="P698" s="227">
        <f t="shared" ref="P698:R705" si="189">D698+G698+J698+M698</f>
        <v>0</v>
      </c>
      <c r="Q698" s="228">
        <f t="shared" si="189"/>
        <v>0</v>
      </c>
      <c r="R698" s="229">
        <f t="shared" si="189"/>
        <v>0</v>
      </c>
      <c r="S698" s="230"/>
    </row>
    <row r="699" spans="1:19" s="220" customFormat="1" ht="11.65" hidden="1" customHeight="1" x14ac:dyDescent="0.2">
      <c r="A699" s="275"/>
      <c r="B699" s="276" t="s">
        <v>305</v>
      </c>
      <c r="C699" s="277" t="s">
        <v>10</v>
      </c>
      <c r="D699" s="308"/>
      <c r="E699" s="309"/>
      <c r="F699" s="310"/>
      <c r="G699" s="224"/>
      <c r="H699" s="225"/>
      <c r="I699" s="226"/>
      <c r="J699" s="224">
        <f>SUM(J123,J315,J507)</f>
        <v>0</v>
      </c>
      <c r="K699" s="225">
        <f>SUM(K123,K315,K507)</f>
        <v>0</v>
      </c>
      <c r="L699" s="226">
        <f>SUM(L123,L315,L507)</f>
        <v>0</v>
      </c>
      <c r="M699" s="224"/>
      <c r="N699" s="225"/>
      <c r="O699" s="226"/>
      <c r="P699" s="227">
        <f t="shared" si="189"/>
        <v>0</v>
      </c>
      <c r="Q699" s="228">
        <f t="shared" si="189"/>
        <v>0</v>
      </c>
      <c r="R699" s="229">
        <f t="shared" si="189"/>
        <v>0</v>
      </c>
      <c r="S699" s="230"/>
    </row>
    <row r="700" spans="1:19" s="220" customFormat="1" ht="11.65" hidden="1" customHeight="1" x14ac:dyDescent="0.2">
      <c r="A700" s="275"/>
      <c r="B700" s="276" t="s">
        <v>300</v>
      </c>
      <c r="C700" s="277" t="s">
        <v>10</v>
      </c>
      <c r="D700" s="308"/>
      <c r="E700" s="309"/>
      <c r="F700" s="310"/>
      <c r="G700" s="224"/>
      <c r="H700" s="225"/>
      <c r="I700" s="226"/>
      <c r="J700" s="224">
        <f>SUM(J124,J316,J508)</f>
        <v>0</v>
      </c>
      <c r="K700" s="225">
        <f>SUM(K124,K316,K508)</f>
        <v>0</v>
      </c>
      <c r="L700" s="226">
        <f>SUM(L124,L316,L508)</f>
        <v>0</v>
      </c>
      <c r="M700" s="224"/>
      <c r="N700" s="225"/>
      <c r="O700" s="226"/>
      <c r="P700" s="227">
        <f t="shared" si="189"/>
        <v>0</v>
      </c>
      <c r="Q700" s="228">
        <f t="shared" si="189"/>
        <v>0</v>
      </c>
      <c r="R700" s="229">
        <f t="shared" si="189"/>
        <v>0</v>
      </c>
      <c r="S700" s="230"/>
    </row>
    <row r="701" spans="1:19" s="251" customFormat="1" ht="11.65" hidden="1" customHeight="1" x14ac:dyDescent="0.2">
      <c r="A701" s="275"/>
      <c r="B701" s="276" t="s">
        <v>306</v>
      </c>
      <c r="C701" s="277" t="s">
        <v>10</v>
      </c>
      <c r="D701" s="224"/>
      <c r="E701" s="225"/>
      <c r="F701" s="226"/>
      <c r="G701" s="224"/>
      <c r="H701" s="225"/>
      <c r="I701" s="226"/>
      <c r="J701" s="224">
        <f>SUM(J125,J317,J509)</f>
        <v>0</v>
      </c>
      <c r="K701" s="225">
        <f>SUM(K125,K317,K509)</f>
        <v>0</v>
      </c>
      <c r="L701" s="226">
        <f>SUM(L125,L317,L509)</f>
        <v>0</v>
      </c>
      <c r="M701" s="224"/>
      <c r="N701" s="225"/>
      <c r="O701" s="226"/>
      <c r="P701" s="227">
        <f t="shared" si="189"/>
        <v>0</v>
      </c>
      <c r="Q701" s="228">
        <f t="shared" si="189"/>
        <v>0</v>
      </c>
      <c r="R701" s="229">
        <f t="shared" si="189"/>
        <v>0</v>
      </c>
      <c r="S701" s="230"/>
    </row>
    <row r="702" spans="1:19" s="251" customFormat="1" ht="11.65" hidden="1" customHeight="1" x14ac:dyDescent="0.2">
      <c r="A702" s="275"/>
      <c r="B702" s="276" t="s">
        <v>307</v>
      </c>
      <c r="C702" s="277" t="s">
        <v>10</v>
      </c>
      <c r="D702" s="308"/>
      <c r="E702" s="309"/>
      <c r="F702" s="310"/>
      <c r="G702" s="224"/>
      <c r="H702" s="225"/>
      <c r="I702" s="226"/>
      <c r="J702" s="224">
        <f>SUM(J126,J318,J510)</f>
        <v>0</v>
      </c>
      <c r="K702" s="225">
        <f>SUM(K126,K318,K510)</f>
        <v>0</v>
      </c>
      <c r="L702" s="226">
        <f>SUM(L126,L318,L510)</f>
        <v>0</v>
      </c>
      <c r="M702" s="224"/>
      <c r="N702" s="225"/>
      <c r="O702" s="226"/>
      <c r="P702" s="227">
        <f t="shared" si="189"/>
        <v>0</v>
      </c>
      <c r="Q702" s="228">
        <f t="shared" si="189"/>
        <v>0</v>
      </c>
      <c r="R702" s="229">
        <f t="shared" si="189"/>
        <v>0</v>
      </c>
      <c r="S702" s="230"/>
    </row>
    <row r="703" spans="1:19" s="251" customFormat="1" ht="11.65" hidden="1" customHeight="1" x14ac:dyDescent="0.2">
      <c r="A703" s="275"/>
      <c r="B703" s="276" t="s">
        <v>308</v>
      </c>
      <c r="C703" s="277" t="s">
        <v>10</v>
      </c>
      <c r="D703" s="308"/>
      <c r="E703" s="309"/>
      <c r="F703" s="310"/>
      <c r="G703" s="224"/>
      <c r="H703" s="225"/>
      <c r="I703" s="226"/>
      <c r="J703" s="224">
        <f>SUM(J127,J319,J511)</f>
        <v>0</v>
      </c>
      <c r="K703" s="225">
        <f>SUM(K127,K319,K511)</f>
        <v>634</v>
      </c>
      <c r="L703" s="226">
        <f>SUM(L127,L319,L511)</f>
        <v>17</v>
      </c>
      <c r="M703" s="224"/>
      <c r="N703" s="225"/>
      <c r="O703" s="226"/>
      <c r="P703" s="227">
        <f t="shared" si="189"/>
        <v>0</v>
      </c>
      <c r="Q703" s="228">
        <f t="shared" si="189"/>
        <v>634</v>
      </c>
      <c r="R703" s="229">
        <f t="shared" si="189"/>
        <v>17</v>
      </c>
      <c r="S703" s="230">
        <f>SUM(S127,S319,S511)/3</f>
        <v>3.2633333333333332</v>
      </c>
    </row>
    <row r="704" spans="1:19" ht="11.65" hidden="1" customHeight="1" x14ac:dyDescent="0.2">
      <c r="A704" s="275"/>
      <c r="B704" s="276" t="s">
        <v>304</v>
      </c>
      <c r="C704" s="277" t="s">
        <v>10</v>
      </c>
      <c r="D704" s="224"/>
      <c r="E704" s="225"/>
      <c r="F704" s="226"/>
      <c r="G704" s="224"/>
      <c r="H704" s="225"/>
      <c r="I704" s="226"/>
      <c r="J704" s="224">
        <f>SUM(J128,J320,J512)</f>
        <v>0</v>
      </c>
      <c r="K704" s="225">
        <f>SUM(K128,K320,K512)</f>
        <v>176</v>
      </c>
      <c r="L704" s="226">
        <f>SUM(L128,L320,L512)</f>
        <v>12</v>
      </c>
      <c r="M704" s="224"/>
      <c r="N704" s="225"/>
      <c r="O704" s="226"/>
      <c r="P704" s="227">
        <f t="shared" si="189"/>
        <v>0</v>
      </c>
      <c r="Q704" s="228">
        <f t="shared" si="189"/>
        <v>176</v>
      </c>
      <c r="R704" s="229">
        <f t="shared" si="189"/>
        <v>12</v>
      </c>
      <c r="S704" s="230">
        <f>SUM(S128,S320,S512)/3</f>
        <v>3.2633333333333332</v>
      </c>
    </row>
    <row r="705" spans="1:19" ht="11.65" hidden="1" customHeight="1" x14ac:dyDescent="0.2">
      <c r="A705" s="275"/>
      <c r="B705" s="276" t="s">
        <v>309</v>
      </c>
      <c r="C705" s="277" t="s">
        <v>10</v>
      </c>
      <c r="D705" s="224"/>
      <c r="E705" s="225"/>
      <c r="F705" s="226"/>
      <c r="G705" s="224"/>
      <c r="H705" s="225"/>
      <c r="I705" s="226"/>
      <c r="J705" s="224">
        <f>SUM(J129,J321,J513)</f>
        <v>0</v>
      </c>
      <c r="K705" s="225">
        <f>SUM(K129,K321,K513)</f>
        <v>25</v>
      </c>
      <c r="L705" s="226">
        <f>SUM(L129,L321,L513)</f>
        <v>1</v>
      </c>
      <c r="M705" s="224"/>
      <c r="N705" s="225"/>
      <c r="O705" s="226"/>
      <c r="P705" s="227">
        <f t="shared" si="189"/>
        <v>0</v>
      </c>
      <c r="Q705" s="228">
        <f t="shared" si="189"/>
        <v>25</v>
      </c>
      <c r="R705" s="229">
        <f t="shared" si="189"/>
        <v>1</v>
      </c>
      <c r="S705" s="230">
        <f>SUM(S129,S321,S513)/1</f>
        <v>3.27</v>
      </c>
    </row>
    <row r="706" spans="1:19" ht="11.65" hidden="1" customHeight="1" x14ac:dyDescent="0.2">
      <c r="A706" s="275"/>
      <c r="B706" s="276"/>
      <c r="C706" s="277"/>
      <c r="D706" s="224"/>
      <c r="E706" s="225"/>
      <c r="F706" s="226"/>
      <c r="G706" s="224"/>
      <c r="H706" s="225"/>
      <c r="I706" s="226"/>
      <c r="J706" s="224"/>
      <c r="K706" s="225"/>
      <c r="L706" s="226"/>
      <c r="M706" s="224"/>
      <c r="N706" s="225"/>
      <c r="O706" s="226"/>
      <c r="P706" s="227"/>
      <c r="Q706" s="228"/>
      <c r="R706" s="229"/>
      <c r="S706" s="230"/>
    </row>
    <row r="707" spans="1:19" s="251" customFormat="1" ht="12.6" hidden="1" customHeight="1" x14ac:dyDescent="0.2">
      <c r="A707" s="203" t="s">
        <v>134</v>
      </c>
      <c r="B707" s="204" t="s">
        <v>135</v>
      </c>
      <c r="C707" s="205"/>
      <c r="D707" s="206">
        <f t="shared" ref="D707:R707" si="190">D708+D716</f>
        <v>0</v>
      </c>
      <c r="E707" s="207">
        <f t="shared" si="190"/>
        <v>0</v>
      </c>
      <c r="F707" s="208">
        <f t="shared" si="190"/>
        <v>0</v>
      </c>
      <c r="G707" s="206">
        <f t="shared" si="190"/>
        <v>0</v>
      </c>
      <c r="H707" s="207">
        <f t="shared" si="190"/>
        <v>0</v>
      </c>
      <c r="I707" s="208">
        <f t="shared" si="190"/>
        <v>0</v>
      </c>
      <c r="J707" s="206">
        <f t="shared" si="190"/>
        <v>1</v>
      </c>
      <c r="K707" s="207">
        <f t="shared" si="190"/>
        <v>188</v>
      </c>
      <c r="L707" s="208">
        <f t="shared" si="190"/>
        <v>134</v>
      </c>
      <c r="M707" s="206">
        <f t="shared" si="190"/>
        <v>1</v>
      </c>
      <c r="N707" s="207">
        <f t="shared" si="190"/>
        <v>67</v>
      </c>
      <c r="O707" s="208">
        <f t="shared" si="190"/>
        <v>34</v>
      </c>
      <c r="P707" s="206">
        <f t="shared" si="190"/>
        <v>2</v>
      </c>
      <c r="Q707" s="207">
        <f t="shared" si="190"/>
        <v>255</v>
      </c>
      <c r="R707" s="208">
        <f t="shared" si="190"/>
        <v>168</v>
      </c>
      <c r="S707" s="267">
        <f>(S708+S716)/2</f>
        <v>3.4723611111111108</v>
      </c>
    </row>
    <row r="708" spans="1:19" s="184" customFormat="1" ht="12.6" hidden="1" customHeight="1" x14ac:dyDescent="0.2">
      <c r="A708" s="268"/>
      <c r="B708" s="269" t="s">
        <v>250</v>
      </c>
      <c r="C708" s="304"/>
      <c r="D708" s="271">
        <f t="shared" ref="D708:R708" si="191">SUM(D709:D715)</f>
        <v>0</v>
      </c>
      <c r="E708" s="272">
        <f t="shared" si="191"/>
        <v>0</v>
      </c>
      <c r="F708" s="273">
        <f t="shared" si="191"/>
        <v>0</v>
      </c>
      <c r="G708" s="271">
        <f t="shared" si="191"/>
        <v>0</v>
      </c>
      <c r="H708" s="272">
        <f t="shared" si="191"/>
        <v>0</v>
      </c>
      <c r="I708" s="273">
        <f t="shared" si="191"/>
        <v>0</v>
      </c>
      <c r="J708" s="271">
        <f t="shared" si="191"/>
        <v>1</v>
      </c>
      <c r="K708" s="272">
        <f t="shared" si="191"/>
        <v>150</v>
      </c>
      <c r="L708" s="273">
        <f t="shared" si="191"/>
        <v>104</v>
      </c>
      <c r="M708" s="271">
        <f t="shared" si="191"/>
        <v>1</v>
      </c>
      <c r="N708" s="272">
        <f t="shared" si="191"/>
        <v>67</v>
      </c>
      <c r="O708" s="273">
        <f t="shared" si="191"/>
        <v>34</v>
      </c>
      <c r="P708" s="271">
        <f t="shared" si="191"/>
        <v>2</v>
      </c>
      <c r="Q708" s="272">
        <f t="shared" si="191"/>
        <v>217</v>
      </c>
      <c r="R708" s="273">
        <f t="shared" si="191"/>
        <v>138</v>
      </c>
      <c r="S708" s="274">
        <f>SUM(S709:S715)/6</f>
        <v>3.3930555555555553</v>
      </c>
    </row>
    <row r="709" spans="1:19" ht="11.65" hidden="1" customHeight="1" x14ac:dyDescent="0.2">
      <c r="A709" s="275" t="s">
        <v>73</v>
      </c>
      <c r="B709" s="276" t="s">
        <v>310</v>
      </c>
      <c r="C709" s="277" t="s">
        <v>10</v>
      </c>
      <c r="D709" s="224"/>
      <c r="E709" s="225"/>
      <c r="F709" s="226"/>
      <c r="G709" s="224"/>
      <c r="H709" s="225"/>
      <c r="I709" s="226"/>
      <c r="J709" s="224">
        <f>SUM(J133,J325,J517)</f>
        <v>0</v>
      </c>
      <c r="K709" s="225">
        <f>SUM(K133,K325,K517)</f>
        <v>44</v>
      </c>
      <c r="L709" s="226">
        <f>SUM(L133,L325,L517)</f>
        <v>40</v>
      </c>
      <c r="M709" s="224"/>
      <c r="N709" s="225"/>
      <c r="O709" s="226"/>
      <c r="P709" s="227">
        <f t="shared" ref="P709:R714" si="192">D709+G709+J709+M709</f>
        <v>0</v>
      </c>
      <c r="Q709" s="228">
        <f t="shared" si="192"/>
        <v>44</v>
      </c>
      <c r="R709" s="229">
        <f t="shared" si="192"/>
        <v>40</v>
      </c>
      <c r="S709" s="230">
        <f>SUM(S133,S325,S517)/3</f>
        <v>3.4466666666666668</v>
      </c>
    </row>
    <row r="710" spans="1:19" ht="11.65" hidden="1" customHeight="1" x14ac:dyDescent="0.2">
      <c r="A710" s="275"/>
      <c r="B710" s="276" t="s">
        <v>311</v>
      </c>
      <c r="C710" s="277" t="s">
        <v>10</v>
      </c>
      <c r="D710" s="224"/>
      <c r="E710" s="225"/>
      <c r="F710" s="226"/>
      <c r="G710" s="224"/>
      <c r="H710" s="225"/>
      <c r="I710" s="226"/>
      <c r="J710" s="224">
        <f>SUM(J134,J326,J518)</f>
        <v>0</v>
      </c>
      <c r="K710" s="225">
        <f>SUM(K134,K326,K518)</f>
        <v>10</v>
      </c>
      <c r="L710" s="226">
        <f>SUM(L134,L326,L518)</f>
        <v>9</v>
      </c>
      <c r="M710" s="224"/>
      <c r="N710" s="225"/>
      <c r="O710" s="226"/>
      <c r="P710" s="227">
        <f t="shared" si="192"/>
        <v>0</v>
      </c>
      <c r="Q710" s="228">
        <f t="shared" si="192"/>
        <v>10</v>
      </c>
      <c r="R710" s="229">
        <f t="shared" si="192"/>
        <v>9</v>
      </c>
      <c r="S710" s="230">
        <f>SUM(S134,S326,S518)/3</f>
        <v>3.3966666666666665</v>
      </c>
    </row>
    <row r="711" spans="1:19" ht="11.65" hidden="1" customHeight="1" x14ac:dyDescent="0.2">
      <c r="A711" s="275"/>
      <c r="B711" s="276" t="s">
        <v>312</v>
      </c>
      <c r="C711" s="277" t="s">
        <v>10</v>
      </c>
      <c r="D711" s="224"/>
      <c r="E711" s="225"/>
      <c r="F711" s="226"/>
      <c r="G711" s="224"/>
      <c r="H711" s="225"/>
      <c r="I711" s="226"/>
      <c r="J711" s="224">
        <f>SUM(J135,J327,J519)</f>
        <v>0</v>
      </c>
      <c r="K711" s="225">
        <f>SUM(K135,K327,K519)</f>
        <v>35</v>
      </c>
      <c r="L711" s="226">
        <f>SUM(L135,L327,L519)</f>
        <v>32</v>
      </c>
      <c r="M711" s="224"/>
      <c r="N711" s="225"/>
      <c r="O711" s="226"/>
      <c r="P711" s="227">
        <f t="shared" si="192"/>
        <v>0</v>
      </c>
      <c r="Q711" s="228">
        <f t="shared" si="192"/>
        <v>35</v>
      </c>
      <c r="R711" s="229">
        <f t="shared" si="192"/>
        <v>32</v>
      </c>
      <c r="S711" s="230">
        <f>SUM(S135,S327,S519)/3</f>
        <v>3.44</v>
      </c>
    </row>
    <row r="712" spans="1:19" ht="11.65" hidden="1" customHeight="1" x14ac:dyDescent="0.2">
      <c r="A712" s="275"/>
      <c r="B712" s="276" t="s">
        <v>313</v>
      </c>
      <c r="C712" s="277" t="s">
        <v>10</v>
      </c>
      <c r="D712" s="224"/>
      <c r="E712" s="225"/>
      <c r="F712" s="226"/>
      <c r="G712" s="224"/>
      <c r="H712" s="225"/>
      <c r="I712" s="226"/>
      <c r="J712" s="224">
        <f>SUM(J136,J328,J520)</f>
        <v>0</v>
      </c>
      <c r="K712" s="225">
        <f>SUM(K136,K328,K520)</f>
        <v>15</v>
      </c>
      <c r="L712" s="226">
        <f>SUM(L136,L328,L520)</f>
        <v>12</v>
      </c>
      <c r="M712" s="224"/>
      <c r="N712" s="225"/>
      <c r="O712" s="226"/>
      <c r="P712" s="227">
        <f t="shared" si="192"/>
        <v>0</v>
      </c>
      <c r="Q712" s="228">
        <f t="shared" si="192"/>
        <v>15</v>
      </c>
      <c r="R712" s="229">
        <f t="shared" si="192"/>
        <v>12</v>
      </c>
      <c r="S712" s="230">
        <f>SUM(S136,S328,S520)/2</f>
        <v>3.4950000000000001</v>
      </c>
    </row>
    <row r="713" spans="1:19" ht="11.65" hidden="1" customHeight="1" x14ac:dyDescent="0.2">
      <c r="A713" s="275"/>
      <c r="B713" s="276" t="s">
        <v>314</v>
      </c>
      <c r="C713" s="277" t="s">
        <v>11</v>
      </c>
      <c r="D713" s="224"/>
      <c r="E713" s="225"/>
      <c r="F713" s="226"/>
      <c r="G713" s="224"/>
      <c r="H713" s="225"/>
      <c r="I713" s="226"/>
      <c r="J713" s="224"/>
      <c r="K713" s="225"/>
      <c r="L713" s="226"/>
      <c r="M713" s="224">
        <f>SUM(M137,M329,M521)</f>
        <v>1</v>
      </c>
      <c r="N713" s="225">
        <f>SUM(N137,N329,N521)</f>
        <v>67</v>
      </c>
      <c r="O713" s="226">
        <f>SUM(O137,O329,O521)</f>
        <v>34</v>
      </c>
      <c r="P713" s="227">
        <f t="shared" si="192"/>
        <v>1</v>
      </c>
      <c r="Q713" s="228">
        <f t="shared" si="192"/>
        <v>67</v>
      </c>
      <c r="R713" s="229">
        <f t="shared" si="192"/>
        <v>34</v>
      </c>
      <c r="S713" s="230">
        <f>SUM(S137,S329,S521)/3</f>
        <v>3.3266666666666662</v>
      </c>
    </row>
    <row r="714" spans="1:19" ht="11.65" hidden="1" customHeight="1" x14ac:dyDescent="0.2">
      <c r="A714" s="275"/>
      <c r="B714" s="276" t="s">
        <v>315</v>
      </c>
      <c r="C714" s="277" t="s">
        <v>10</v>
      </c>
      <c r="D714" s="224"/>
      <c r="E714" s="225"/>
      <c r="F714" s="226"/>
      <c r="G714" s="224"/>
      <c r="H714" s="225"/>
      <c r="I714" s="226"/>
      <c r="J714" s="224">
        <f>SUM(J138,J330,J522)</f>
        <v>1</v>
      </c>
      <c r="K714" s="225">
        <f>SUM(K138,K330,K522)</f>
        <v>46</v>
      </c>
      <c r="L714" s="226">
        <f>SUM(L138,L330,L522)</f>
        <v>11</v>
      </c>
      <c r="M714" s="224"/>
      <c r="N714" s="225"/>
      <c r="O714" s="226"/>
      <c r="P714" s="227">
        <f t="shared" si="192"/>
        <v>1</v>
      </c>
      <c r="Q714" s="228">
        <f t="shared" si="192"/>
        <v>46</v>
      </c>
      <c r="R714" s="229">
        <f t="shared" si="192"/>
        <v>11</v>
      </c>
      <c r="S714" s="230">
        <f>SUM(S138,S330,S522)/3</f>
        <v>3.2533333333333334</v>
      </c>
    </row>
    <row r="715" spans="1:19" ht="11.65" hidden="1" customHeight="1" x14ac:dyDescent="0.2">
      <c r="A715" s="275"/>
      <c r="B715" s="276"/>
      <c r="C715" s="277"/>
      <c r="D715" s="224"/>
      <c r="E715" s="225"/>
      <c r="F715" s="226"/>
      <c r="G715" s="224"/>
      <c r="H715" s="225"/>
      <c r="I715" s="226"/>
      <c r="J715" s="224"/>
      <c r="K715" s="225"/>
      <c r="L715" s="226"/>
      <c r="M715" s="224"/>
      <c r="N715" s="225"/>
      <c r="O715" s="226"/>
      <c r="P715" s="227"/>
      <c r="Q715" s="228"/>
      <c r="R715" s="229"/>
      <c r="S715" s="230"/>
    </row>
    <row r="716" spans="1:19" s="184" customFormat="1" ht="11.65" hidden="1" customHeight="1" x14ac:dyDescent="0.2">
      <c r="A716" s="278"/>
      <c r="B716" s="279" t="s">
        <v>261</v>
      </c>
      <c r="C716" s="280"/>
      <c r="D716" s="281">
        <f t="shared" ref="D716:R716" si="193">SUM(D717:D719)</f>
        <v>0</v>
      </c>
      <c r="E716" s="282">
        <f t="shared" si="193"/>
        <v>0</v>
      </c>
      <c r="F716" s="283">
        <f t="shared" si="193"/>
        <v>0</v>
      </c>
      <c r="G716" s="281">
        <f t="shared" si="193"/>
        <v>0</v>
      </c>
      <c r="H716" s="282">
        <f t="shared" si="193"/>
        <v>0</v>
      </c>
      <c r="I716" s="283">
        <f t="shared" si="193"/>
        <v>0</v>
      </c>
      <c r="J716" s="281">
        <f t="shared" si="193"/>
        <v>0</v>
      </c>
      <c r="K716" s="282">
        <f t="shared" si="193"/>
        <v>38</v>
      </c>
      <c r="L716" s="283">
        <f t="shared" si="193"/>
        <v>30</v>
      </c>
      <c r="M716" s="281">
        <f t="shared" si="193"/>
        <v>0</v>
      </c>
      <c r="N716" s="282">
        <f t="shared" si="193"/>
        <v>0</v>
      </c>
      <c r="O716" s="283">
        <f t="shared" si="193"/>
        <v>0</v>
      </c>
      <c r="P716" s="281">
        <f t="shared" si="193"/>
        <v>0</v>
      </c>
      <c r="Q716" s="282">
        <f t="shared" si="193"/>
        <v>38</v>
      </c>
      <c r="R716" s="283">
        <f t="shared" si="193"/>
        <v>30</v>
      </c>
      <c r="S716" s="284">
        <f>SUM(S717:S719)/3</f>
        <v>3.5516666666666663</v>
      </c>
    </row>
    <row r="717" spans="1:19" ht="11.65" hidden="1" customHeight="1" x14ac:dyDescent="0.2">
      <c r="A717" s="275" t="s">
        <v>73</v>
      </c>
      <c r="B717" s="276" t="s">
        <v>316</v>
      </c>
      <c r="C717" s="277" t="s">
        <v>10</v>
      </c>
      <c r="D717" s="224"/>
      <c r="E717" s="225"/>
      <c r="F717" s="226"/>
      <c r="G717" s="224"/>
      <c r="H717" s="225"/>
      <c r="I717" s="226"/>
      <c r="J717" s="224">
        <f>SUM(J141,J333,J525)</f>
        <v>0</v>
      </c>
      <c r="K717" s="225">
        <f>SUM(K141,K333,K525)</f>
        <v>3</v>
      </c>
      <c r="L717" s="226">
        <f>SUM(L141,L333,L525)</f>
        <v>1</v>
      </c>
      <c r="M717" s="224"/>
      <c r="N717" s="225"/>
      <c r="O717" s="226"/>
      <c r="P717" s="227">
        <f t="shared" ref="P717:R719" si="194">D717+G717+J717+M717</f>
        <v>0</v>
      </c>
      <c r="Q717" s="228">
        <f t="shared" si="194"/>
        <v>3</v>
      </c>
      <c r="R717" s="229">
        <f t="shared" si="194"/>
        <v>1</v>
      </c>
      <c r="S717" s="230">
        <f>SUM(S141,S333,S525)/2</f>
        <v>3.4450000000000003</v>
      </c>
    </row>
    <row r="718" spans="1:19" ht="11.65" hidden="1" customHeight="1" x14ac:dyDescent="0.2">
      <c r="A718" s="275"/>
      <c r="B718" s="276" t="s">
        <v>317</v>
      </c>
      <c r="C718" s="277" t="s">
        <v>10</v>
      </c>
      <c r="D718" s="224"/>
      <c r="E718" s="225"/>
      <c r="F718" s="226"/>
      <c r="G718" s="224"/>
      <c r="H718" s="225"/>
      <c r="I718" s="226"/>
      <c r="J718" s="224">
        <f>SUM(J142,J334,J526)</f>
        <v>0</v>
      </c>
      <c r="K718" s="225">
        <f>SUM(K142,K334,K526)</f>
        <v>35</v>
      </c>
      <c r="L718" s="226">
        <f>SUM(L142,L334,L526)</f>
        <v>28</v>
      </c>
      <c r="M718" s="224"/>
      <c r="N718" s="225"/>
      <c r="O718" s="226"/>
      <c r="P718" s="227">
        <f t="shared" si="194"/>
        <v>0</v>
      </c>
      <c r="Q718" s="228">
        <f t="shared" si="194"/>
        <v>35</v>
      </c>
      <c r="R718" s="229">
        <f t="shared" si="194"/>
        <v>28</v>
      </c>
      <c r="S718" s="230">
        <f>SUM(S142,S334,S526)/3</f>
        <v>3.4499999999999997</v>
      </c>
    </row>
    <row r="719" spans="1:19" ht="11.65" hidden="1" customHeight="1" x14ac:dyDescent="0.2">
      <c r="A719" s="275"/>
      <c r="B719" s="276" t="s">
        <v>318</v>
      </c>
      <c r="C719" s="277" t="s">
        <v>10</v>
      </c>
      <c r="D719" s="224"/>
      <c r="E719" s="225"/>
      <c r="F719" s="226"/>
      <c r="G719" s="224"/>
      <c r="H719" s="225"/>
      <c r="I719" s="226"/>
      <c r="J719" s="224">
        <f>SUM(J143,J335,J527)</f>
        <v>0</v>
      </c>
      <c r="K719" s="225">
        <f>SUM(K143,K335,K527)</f>
        <v>0</v>
      </c>
      <c r="L719" s="226">
        <f>SUM(L143,L335,L527)</f>
        <v>1</v>
      </c>
      <c r="M719" s="224"/>
      <c r="N719" s="225"/>
      <c r="O719" s="226"/>
      <c r="P719" s="227">
        <f t="shared" si="194"/>
        <v>0</v>
      </c>
      <c r="Q719" s="228">
        <f t="shared" si="194"/>
        <v>0</v>
      </c>
      <c r="R719" s="229">
        <f t="shared" si="194"/>
        <v>1</v>
      </c>
      <c r="S719" s="230">
        <f>SUM(S143,S335,S527)/1</f>
        <v>3.76</v>
      </c>
    </row>
    <row r="720" spans="1:19" ht="12.2" hidden="1" customHeight="1" x14ac:dyDescent="0.2">
      <c r="A720" s="311"/>
      <c r="B720" s="311"/>
      <c r="C720" s="312"/>
      <c r="D720" s="312"/>
      <c r="E720" s="312"/>
      <c r="F720" s="312"/>
      <c r="G720" s="312"/>
      <c r="H720" s="312"/>
      <c r="I720" s="312"/>
      <c r="J720" s="312"/>
      <c r="K720" s="312"/>
      <c r="L720" s="312"/>
      <c r="M720" s="312"/>
      <c r="N720" s="312"/>
      <c r="O720" s="312"/>
      <c r="P720" s="313"/>
      <c r="Q720" s="313"/>
      <c r="R720" s="313"/>
      <c r="S720" s="314"/>
    </row>
    <row r="721" spans="1:19" ht="11.45" hidden="1" customHeight="1" x14ac:dyDescent="0.2">
      <c r="A721" s="191"/>
      <c r="B721" s="191"/>
      <c r="C721" s="192"/>
      <c r="D721" s="193" t="s">
        <v>5</v>
      </c>
      <c r="E721" s="194"/>
      <c r="F721" s="194"/>
      <c r="G721" s="194"/>
      <c r="H721" s="194"/>
      <c r="I721" s="194"/>
      <c r="J721" s="194"/>
      <c r="K721" s="194"/>
      <c r="L721" s="194"/>
      <c r="M721" s="194"/>
      <c r="N721" s="194"/>
      <c r="O721" s="194"/>
      <c r="P721" s="648" t="s">
        <v>6</v>
      </c>
      <c r="Q721" s="649"/>
      <c r="R721" s="650"/>
      <c r="S721" s="654" t="s">
        <v>207</v>
      </c>
    </row>
    <row r="722" spans="1:19" ht="11.45" hidden="1" customHeight="1" x14ac:dyDescent="0.2">
      <c r="A722" s="195" t="s">
        <v>2</v>
      </c>
      <c r="B722" s="195" t="s">
        <v>3</v>
      </c>
      <c r="C722" s="195" t="s">
        <v>4</v>
      </c>
      <c r="D722" s="193" t="s">
        <v>8</v>
      </c>
      <c r="E722" s="194"/>
      <c r="F722" s="196"/>
      <c r="G722" s="193" t="s">
        <v>9</v>
      </c>
      <c r="H722" s="194"/>
      <c r="I722" s="196"/>
      <c r="J722" s="193" t="s">
        <v>10</v>
      </c>
      <c r="K722" s="194"/>
      <c r="L722" s="196"/>
      <c r="M722" s="193" t="s">
        <v>11</v>
      </c>
      <c r="N722" s="194"/>
      <c r="O722" s="196"/>
      <c r="P722" s="651"/>
      <c r="Q722" s="652"/>
      <c r="R722" s="653"/>
      <c r="S722" s="655"/>
    </row>
    <row r="723" spans="1:19" ht="11.45" hidden="1" customHeight="1" x14ac:dyDescent="0.2">
      <c r="A723" s="197"/>
      <c r="B723" s="198"/>
      <c r="C723" s="199"/>
      <c r="D723" s="200" t="s">
        <v>208</v>
      </c>
      <c r="E723" s="201" t="s">
        <v>209</v>
      </c>
      <c r="F723" s="202" t="s">
        <v>210</v>
      </c>
      <c r="G723" s="200" t="s">
        <v>208</v>
      </c>
      <c r="H723" s="201" t="s">
        <v>209</v>
      </c>
      <c r="I723" s="202" t="s">
        <v>210</v>
      </c>
      <c r="J723" s="200" t="s">
        <v>208</v>
      </c>
      <c r="K723" s="201" t="s">
        <v>209</v>
      </c>
      <c r="L723" s="202" t="s">
        <v>210</v>
      </c>
      <c r="M723" s="200" t="s">
        <v>208</v>
      </c>
      <c r="N723" s="201" t="s">
        <v>209</v>
      </c>
      <c r="O723" s="202" t="s">
        <v>210</v>
      </c>
      <c r="P723" s="200" t="s">
        <v>208</v>
      </c>
      <c r="Q723" s="201" t="s">
        <v>209</v>
      </c>
      <c r="R723" s="202" t="s">
        <v>210</v>
      </c>
      <c r="S723" s="656"/>
    </row>
    <row r="724" spans="1:19" s="251" customFormat="1" ht="11.25" hidden="1" customHeight="1" x14ac:dyDescent="0.2">
      <c r="A724" s="203" t="s">
        <v>148</v>
      </c>
      <c r="B724" s="204" t="s">
        <v>319</v>
      </c>
      <c r="C724" s="205"/>
      <c r="D724" s="206">
        <f t="shared" ref="D724:R724" si="195">D725+D734</f>
        <v>0</v>
      </c>
      <c r="E724" s="207">
        <f t="shared" si="195"/>
        <v>0</v>
      </c>
      <c r="F724" s="208">
        <f t="shared" si="195"/>
        <v>0</v>
      </c>
      <c r="G724" s="206">
        <f t="shared" si="195"/>
        <v>0</v>
      </c>
      <c r="H724" s="207">
        <f t="shared" si="195"/>
        <v>0</v>
      </c>
      <c r="I724" s="208">
        <f t="shared" si="195"/>
        <v>0</v>
      </c>
      <c r="J724" s="206">
        <f t="shared" si="195"/>
        <v>0</v>
      </c>
      <c r="K724" s="207">
        <f t="shared" si="195"/>
        <v>329</v>
      </c>
      <c r="L724" s="208">
        <f t="shared" si="195"/>
        <v>216</v>
      </c>
      <c r="M724" s="206">
        <f t="shared" si="195"/>
        <v>0</v>
      </c>
      <c r="N724" s="207">
        <f t="shared" si="195"/>
        <v>0</v>
      </c>
      <c r="O724" s="208">
        <f t="shared" si="195"/>
        <v>0</v>
      </c>
      <c r="P724" s="206">
        <f t="shared" si="195"/>
        <v>0</v>
      </c>
      <c r="Q724" s="207">
        <f t="shared" si="195"/>
        <v>329</v>
      </c>
      <c r="R724" s="208">
        <f t="shared" si="195"/>
        <v>216</v>
      </c>
      <c r="S724" s="267">
        <f>(S725+S734)/2</f>
        <v>3.5239583333333329</v>
      </c>
    </row>
    <row r="725" spans="1:19" s="315" customFormat="1" ht="11.25" hidden="1" customHeight="1" x14ac:dyDescent="0.2">
      <c r="A725" s="268"/>
      <c r="B725" s="269" t="s">
        <v>250</v>
      </c>
      <c r="C725" s="304"/>
      <c r="D725" s="271">
        <f t="shared" ref="D725:R725" si="196">SUM(D726:D733)</f>
        <v>0</v>
      </c>
      <c r="E725" s="272">
        <f t="shared" si="196"/>
        <v>0</v>
      </c>
      <c r="F725" s="273">
        <f t="shared" si="196"/>
        <v>0</v>
      </c>
      <c r="G725" s="271">
        <f t="shared" si="196"/>
        <v>0</v>
      </c>
      <c r="H725" s="272">
        <f t="shared" si="196"/>
        <v>0</v>
      </c>
      <c r="I725" s="273">
        <f t="shared" si="196"/>
        <v>0</v>
      </c>
      <c r="J725" s="271">
        <f t="shared" si="196"/>
        <v>0</v>
      </c>
      <c r="K725" s="272">
        <f t="shared" si="196"/>
        <v>320</v>
      </c>
      <c r="L725" s="273">
        <f t="shared" si="196"/>
        <v>176</v>
      </c>
      <c r="M725" s="271">
        <f t="shared" si="196"/>
        <v>0</v>
      </c>
      <c r="N725" s="272">
        <f t="shared" si="196"/>
        <v>0</v>
      </c>
      <c r="O725" s="273">
        <f t="shared" si="196"/>
        <v>0</v>
      </c>
      <c r="P725" s="271">
        <f t="shared" si="196"/>
        <v>0</v>
      </c>
      <c r="Q725" s="272">
        <f t="shared" si="196"/>
        <v>320</v>
      </c>
      <c r="R725" s="273">
        <f t="shared" si="196"/>
        <v>176</v>
      </c>
      <c r="S725" s="274">
        <f>SUM(S726:S733)/8</f>
        <v>3.4612499999999993</v>
      </c>
    </row>
    <row r="726" spans="1:19" ht="11.25" hidden="1" customHeight="1" x14ac:dyDescent="0.2">
      <c r="A726" s="275" t="s">
        <v>73</v>
      </c>
      <c r="B726" s="276" t="s">
        <v>320</v>
      </c>
      <c r="C726" s="277" t="s">
        <v>10</v>
      </c>
      <c r="D726" s="224"/>
      <c r="E726" s="225"/>
      <c r="F726" s="226"/>
      <c r="G726" s="224"/>
      <c r="H726" s="225"/>
      <c r="I726" s="226"/>
      <c r="J726" s="224">
        <f>SUM(J150,J342,J534)</f>
        <v>0</v>
      </c>
      <c r="K726" s="225">
        <f>SUM(K150,K342,K534)</f>
        <v>64</v>
      </c>
      <c r="L726" s="226">
        <f>SUM(L150,L342,L534)</f>
        <v>19</v>
      </c>
      <c r="M726" s="224"/>
      <c r="N726" s="225"/>
      <c r="O726" s="226"/>
      <c r="P726" s="227">
        <f t="shared" ref="P726:R733" si="197">D726+G726+J726+M726</f>
        <v>0</v>
      </c>
      <c r="Q726" s="228">
        <f t="shared" si="197"/>
        <v>64</v>
      </c>
      <c r="R726" s="229">
        <f t="shared" si="197"/>
        <v>19</v>
      </c>
      <c r="S726" s="230">
        <f>SUM(S150,S342,S534)/3</f>
        <v>3.3966666666666665</v>
      </c>
    </row>
    <row r="727" spans="1:19" ht="11.25" hidden="1" customHeight="1" x14ac:dyDescent="0.2">
      <c r="A727" s="275"/>
      <c r="B727" s="276" t="s">
        <v>321</v>
      </c>
      <c r="C727" s="277" t="s">
        <v>10</v>
      </c>
      <c r="D727" s="224"/>
      <c r="E727" s="225"/>
      <c r="F727" s="226"/>
      <c r="G727" s="224"/>
      <c r="H727" s="225"/>
      <c r="I727" s="226"/>
      <c r="J727" s="224">
        <f>SUM(J151,J343,J535)</f>
        <v>0</v>
      </c>
      <c r="K727" s="225">
        <f>SUM(K151,K343,K535)</f>
        <v>78</v>
      </c>
      <c r="L727" s="226">
        <f>SUM(L151,L343,L535)</f>
        <v>15</v>
      </c>
      <c r="M727" s="224"/>
      <c r="N727" s="225"/>
      <c r="O727" s="226"/>
      <c r="P727" s="227">
        <f t="shared" si="197"/>
        <v>0</v>
      </c>
      <c r="Q727" s="228">
        <f t="shared" si="197"/>
        <v>78</v>
      </c>
      <c r="R727" s="229">
        <f t="shared" si="197"/>
        <v>15</v>
      </c>
      <c r="S727" s="230">
        <f>SUM(S151,S343,S535)/3</f>
        <v>3.3466666666666662</v>
      </c>
    </row>
    <row r="728" spans="1:19" ht="11.25" hidden="1" customHeight="1" x14ac:dyDescent="0.2">
      <c r="A728" s="275"/>
      <c r="B728" s="276" t="s">
        <v>322</v>
      </c>
      <c r="C728" s="277" t="s">
        <v>10</v>
      </c>
      <c r="D728" s="224"/>
      <c r="E728" s="225"/>
      <c r="F728" s="226"/>
      <c r="G728" s="224"/>
      <c r="H728" s="225"/>
      <c r="I728" s="226"/>
      <c r="J728" s="224">
        <f>SUM(J152,J344,J536)</f>
        <v>0</v>
      </c>
      <c r="K728" s="225">
        <f>SUM(K152,K344,K536)</f>
        <v>50</v>
      </c>
      <c r="L728" s="226">
        <f>SUM(L152,L344,L536)</f>
        <v>15</v>
      </c>
      <c r="M728" s="224"/>
      <c r="N728" s="225"/>
      <c r="O728" s="226"/>
      <c r="P728" s="227">
        <f t="shared" si="197"/>
        <v>0</v>
      </c>
      <c r="Q728" s="228">
        <f t="shared" si="197"/>
        <v>50</v>
      </c>
      <c r="R728" s="229">
        <f t="shared" si="197"/>
        <v>15</v>
      </c>
      <c r="S728" s="230">
        <f>SUM(S152,S344,S536)/3</f>
        <v>3.3533333333333335</v>
      </c>
    </row>
    <row r="729" spans="1:19" ht="11.25" hidden="1" customHeight="1" x14ac:dyDescent="0.2">
      <c r="A729" s="275"/>
      <c r="B729" s="276" t="s">
        <v>323</v>
      </c>
      <c r="C729" s="277" t="s">
        <v>10</v>
      </c>
      <c r="D729" s="224"/>
      <c r="E729" s="225"/>
      <c r="F729" s="226"/>
      <c r="G729" s="224"/>
      <c r="H729" s="225"/>
      <c r="I729" s="226"/>
      <c r="J729" s="224">
        <f>SUM(J153,J345,J537)</f>
        <v>0</v>
      </c>
      <c r="K729" s="225">
        <f>SUM(K153,K345,K537)</f>
        <v>38</v>
      </c>
      <c r="L729" s="226">
        <f>SUM(L153,L345,L537)</f>
        <v>39</v>
      </c>
      <c r="M729" s="224"/>
      <c r="N729" s="225"/>
      <c r="O729" s="226"/>
      <c r="P729" s="227">
        <f t="shared" si="197"/>
        <v>0</v>
      </c>
      <c r="Q729" s="228">
        <f t="shared" si="197"/>
        <v>38</v>
      </c>
      <c r="R729" s="229">
        <f t="shared" si="197"/>
        <v>39</v>
      </c>
      <c r="S729" s="230">
        <f>SUM(S153,S345,S537)/3</f>
        <v>3.5</v>
      </c>
    </row>
    <row r="730" spans="1:19" ht="11.25" hidden="1" customHeight="1" x14ac:dyDescent="0.2">
      <c r="A730" s="275"/>
      <c r="B730" s="276" t="s">
        <v>324</v>
      </c>
      <c r="C730" s="277" t="s">
        <v>10</v>
      </c>
      <c r="D730" s="224"/>
      <c r="E730" s="225"/>
      <c r="F730" s="226"/>
      <c r="G730" s="224"/>
      <c r="H730" s="225"/>
      <c r="I730" s="226"/>
      <c r="J730" s="224">
        <f>SUM(J154,J346,J538)</f>
        <v>0</v>
      </c>
      <c r="K730" s="225">
        <f>SUM(K154,K346,K538)</f>
        <v>19</v>
      </c>
      <c r="L730" s="226">
        <f>SUM(L154,L346,L538)</f>
        <v>20</v>
      </c>
      <c r="M730" s="224"/>
      <c r="N730" s="225"/>
      <c r="O730" s="226"/>
      <c r="P730" s="227">
        <f t="shared" si="197"/>
        <v>0</v>
      </c>
      <c r="Q730" s="228">
        <f t="shared" si="197"/>
        <v>19</v>
      </c>
      <c r="R730" s="229">
        <f t="shared" si="197"/>
        <v>20</v>
      </c>
      <c r="S730" s="230">
        <f>SUM(S154,S346,S538)/3</f>
        <v>3.4533333333333331</v>
      </c>
    </row>
    <row r="731" spans="1:19" ht="11.25" hidden="1" customHeight="1" x14ac:dyDescent="0.2">
      <c r="A731" s="275"/>
      <c r="B731" s="276" t="s">
        <v>325</v>
      </c>
      <c r="C731" s="277" t="s">
        <v>10</v>
      </c>
      <c r="D731" s="224"/>
      <c r="E731" s="225"/>
      <c r="F731" s="226"/>
      <c r="G731" s="224"/>
      <c r="H731" s="225"/>
      <c r="I731" s="226"/>
      <c r="J731" s="224">
        <f>SUM(J155,J347,J539)</f>
        <v>0</v>
      </c>
      <c r="K731" s="225">
        <f>SUM(K155,K347,K539)</f>
        <v>31</v>
      </c>
      <c r="L731" s="226">
        <f>SUM(L155,L347,L539)</f>
        <v>20</v>
      </c>
      <c r="M731" s="224"/>
      <c r="N731" s="225"/>
      <c r="O731" s="226"/>
      <c r="P731" s="227">
        <f t="shared" si="197"/>
        <v>0</v>
      </c>
      <c r="Q731" s="228">
        <f t="shared" si="197"/>
        <v>31</v>
      </c>
      <c r="R731" s="229">
        <f t="shared" si="197"/>
        <v>20</v>
      </c>
      <c r="S731" s="230">
        <f>SUM(S155,S347,S539)/3</f>
        <v>3.47</v>
      </c>
    </row>
    <row r="732" spans="1:19" ht="11.25" hidden="1" customHeight="1" x14ac:dyDescent="0.2">
      <c r="A732" s="275"/>
      <c r="B732" s="276" t="s">
        <v>326</v>
      </c>
      <c r="C732" s="277" t="s">
        <v>10</v>
      </c>
      <c r="D732" s="224"/>
      <c r="E732" s="225"/>
      <c r="F732" s="226"/>
      <c r="G732" s="224"/>
      <c r="H732" s="225"/>
      <c r="I732" s="226"/>
      <c r="J732" s="224">
        <f>SUM(J156,J348,J540)</f>
        <v>0</v>
      </c>
      <c r="K732" s="225">
        <f>SUM(K156,K348,K540)</f>
        <v>39</v>
      </c>
      <c r="L732" s="226">
        <f>SUM(L156,L348,L540)</f>
        <v>26</v>
      </c>
      <c r="M732" s="224"/>
      <c r="N732" s="225"/>
      <c r="O732" s="226"/>
      <c r="P732" s="227">
        <f t="shared" si="197"/>
        <v>0</v>
      </c>
      <c r="Q732" s="228">
        <f t="shared" si="197"/>
        <v>39</v>
      </c>
      <c r="R732" s="229">
        <f t="shared" si="197"/>
        <v>26</v>
      </c>
      <c r="S732" s="230">
        <f>SUM(S156,S348,S540)/3</f>
        <v>3.4499999999999997</v>
      </c>
    </row>
    <row r="733" spans="1:19" ht="11.25" hidden="1" customHeight="1" x14ac:dyDescent="0.2">
      <c r="A733" s="275"/>
      <c r="B733" s="276" t="s">
        <v>327</v>
      </c>
      <c r="C733" s="277" t="s">
        <v>10</v>
      </c>
      <c r="D733" s="224"/>
      <c r="E733" s="225"/>
      <c r="F733" s="226"/>
      <c r="G733" s="224"/>
      <c r="H733" s="225"/>
      <c r="I733" s="226"/>
      <c r="J733" s="224">
        <f>SUM(J157,J349,J541)</f>
        <v>0</v>
      </c>
      <c r="K733" s="225">
        <f>SUM(K157,K349,K541)</f>
        <v>1</v>
      </c>
      <c r="L733" s="226">
        <f>SUM(L157,L349,L541)</f>
        <v>22</v>
      </c>
      <c r="M733" s="224"/>
      <c r="N733" s="225"/>
      <c r="O733" s="226"/>
      <c r="P733" s="227">
        <f t="shared" si="197"/>
        <v>0</v>
      </c>
      <c r="Q733" s="228">
        <f t="shared" si="197"/>
        <v>1</v>
      </c>
      <c r="R733" s="229">
        <f t="shared" si="197"/>
        <v>22</v>
      </c>
      <c r="S733" s="230">
        <f>SUM(S157,S349,S541)/1</f>
        <v>3.72</v>
      </c>
    </row>
    <row r="734" spans="1:19" s="184" customFormat="1" ht="11.25" hidden="1" customHeight="1" x14ac:dyDescent="0.2">
      <c r="A734" s="278"/>
      <c r="B734" s="279" t="s">
        <v>261</v>
      </c>
      <c r="C734" s="280"/>
      <c r="D734" s="281">
        <f t="shared" ref="D734:R734" si="198">SUM(D735:D739)</f>
        <v>0</v>
      </c>
      <c r="E734" s="282">
        <f t="shared" si="198"/>
        <v>0</v>
      </c>
      <c r="F734" s="283">
        <f t="shared" si="198"/>
        <v>0</v>
      </c>
      <c r="G734" s="281">
        <f t="shared" si="198"/>
        <v>0</v>
      </c>
      <c r="H734" s="282">
        <f t="shared" si="198"/>
        <v>0</v>
      </c>
      <c r="I734" s="283">
        <f t="shared" si="198"/>
        <v>0</v>
      </c>
      <c r="J734" s="281">
        <f t="shared" si="198"/>
        <v>0</v>
      </c>
      <c r="K734" s="282">
        <f t="shared" si="198"/>
        <v>9</v>
      </c>
      <c r="L734" s="283">
        <f t="shared" si="198"/>
        <v>40</v>
      </c>
      <c r="M734" s="281">
        <f t="shared" si="198"/>
        <v>0</v>
      </c>
      <c r="N734" s="282">
        <f t="shared" si="198"/>
        <v>0</v>
      </c>
      <c r="O734" s="283">
        <f t="shared" si="198"/>
        <v>0</v>
      </c>
      <c r="P734" s="281">
        <f t="shared" si="198"/>
        <v>0</v>
      </c>
      <c r="Q734" s="282">
        <f t="shared" si="198"/>
        <v>9</v>
      </c>
      <c r="R734" s="283">
        <f t="shared" si="198"/>
        <v>40</v>
      </c>
      <c r="S734" s="284">
        <f>SUM(S735:S739)/3</f>
        <v>3.5866666666666664</v>
      </c>
    </row>
    <row r="735" spans="1:19" ht="11.25" hidden="1" customHeight="1" x14ac:dyDescent="0.2">
      <c r="A735" s="275"/>
      <c r="B735" s="276" t="s">
        <v>320</v>
      </c>
      <c r="C735" s="277" t="s">
        <v>10</v>
      </c>
      <c r="D735" s="224"/>
      <c r="E735" s="225"/>
      <c r="F735" s="226"/>
      <c r="G735" s="224"/>
      <c r="H735" s="225"/>
      <c r="I735" s="226"/>
      <c r="J735" s="224">
        <f>SUM(J159,J351,J543)</f>
        <v>0</v>
      </c>
      <c r="K735" s="225">
        <f>SUM(K159,K351,K543)</f>
        <v>0</v>
      </c>
      <c r="L735" s="226">
        <f>SUM(L159,L351,L543)</f>
        <v>0</v>
      </c>
      <c r="M735" s="224"/>
      <c r="N735" s="225"/>
      <c r="O735" s="226"/>
      <c r="P735" s="227">
        <f t="shared" ref="P735:R740" si="199">D735+G735+J735+M735</f>
        <v>0</v>
      </c>
      <c r="Q735" s="228">
        <f t="shared" si="199"/>
        <v>0</v>
      </c>
      <c r="R735" s="229">
        <f t="shared" si="199"/>
        <v>0</v>
      </c>
      <c r="S735" s="230"/>
    </row>
    <row r="736" spans="1:19" ht="11.25" hidden="1" customHeight="1" x14ac:dyDescent="0.2">
      <c r="A736" s="275"/>
      <c r="B736" s="276" t="s">
        <v>328</v>
      </c>
      <c r="C736" s="277" t="s">
        <v>10</v>
      </c>
      <c r="D736" s="224"/>
      <c r="E736" s="225"/>
      <c r="F736" s="226"/>
      <c r="G736" s="224"/>
      <c r="H736" s="225"/>
      <c r="I736" s="226"/>
      <c r="J736" s="224">
        <f>SUM(J160,J352,J544)</f>
        <v>0</v>
      </c>
      <c r="K736" s="225">
        <f>SUM(K160,K352,K544)</f>
        <v>8</v>
      </c>
      <c r="L736" s="226">
        <f>SUM(L160,L352,L544)</f>
        <v>23</v>
      </c>
      <c r="M736" s="224"/>
      <c r="N736" s="225"/>
      <c r="O736" s="226"/>
      <c r="P736" s="227">
        <f t="shared" si="199"/>
        <v>0</v>
      </c>
      <c r="Q736" s="228">
        <f t="shared" si="199"/>
        <v>8</v>
      </c>
      <c r="R736" s="229">
        <f t="shared" si="199"/>
        <v>23</v>
      </c>
      <c r="S736" s="230">
        <f>SUM(S160,S352,S544)/1</f>
        <v>3.55</v>
      </c>
    </row>
    <row r="737" spans="1:19" ht="11.25" hidden="1" customHeight="1" x14ac:dyDescent="0.2">
      <c r="A737" s="275"/>
      <c r="B737" s="276" t="s">
        <v>329</v>
      </c>
      <c r="C737" s="277" t="s">
        <v>10</v>
      </c>
      <c r="D737" s="224"/>
      <c r="E737" s="225"/>
      <c r="F737" s="226"/>
      <c r="G737" s="224"/>
      <c r="H737" s="225"/>
      <c r="I737" s="226"/>
      <c r="J737" s="224">
        <f>SUM(J161,J353,J545)</f>
        <v>0</v>
      </c>
      <c r="K737" s="225">
        <f>SUM(K161,K353,K545)</f>
        <v>0</v>
      </c>
      <c r="L737" s="226">
        <f>SUM(L161,L353,L545)</f>
        <v>0</v>
      </c>
      <c r="M737" s="224"/>
      <c r="N737" s="225"/>
      <c r="O737" s="226"/>
      <c r="P737" s="227">
        <f t="shared" si="199"/>
        <v>0</v>
      </c>
      <c r="Q737" s="228">
        <f t="shared" si="199"/>
        <v>0</v>
      </c>
      <c r="R737" s="229">
        <f t="shared" si="199"/>
        <v>0</v>
      </c>
      <c r="S737" s="230"/>
    </row>
    <row r="738" spans="1:19" ht="11.25" hidden="1" customHeight="1" x14ac:dyDescent="0.2">
      <c r="A738" s="275"/>
      <c r="B738" s="276" t="s">
        <v>330</v>
      </c>
      <c r="C738" s="277" t="s">
        <v>10</v>
      </c>
      <c r="D738" s="224"/>
      <c r="E738" s="225"/>
      <c r="F738" s="226"/>
      <c r="G738" s="224"/>
      <c r="H738" s="225"/>
      <c r="I738" s="226"/>
      <c r="J738" s="224">
        <f>SUM(J162,J354,J546)</f>
        <v>0</v>
      </c>
      <c r="K738" s="225">
        <f>SUM(K162,K354,K546)</f>
        <v>0</v>
      </c>
      <c r="L738" s="226">
        <f>SUM(L162,L354,L546)</f>
        <v>1</v>
      </c>
      <c r="M738" s="224"/>
      <c r="N738" s="225"/>
      <c r="O738" s="226"/>
      <c r="P738" s="227">
        <f t="shared" si="199"/>
        <v>0</v>
      </c>
      <c r="Q738" s="228">
        <f t="shared" si="199"/>
        <v>0</v>
      </c>
      <c r="R738" s="229">
        <f t="shared" si="199"/>
        <v>1</v>
      </c>
      <c r="S738" s="230">
        <f>SUM(S162,S354,S546)/1</f>
        <v>3.51</v>
      </c>
    </row>
    <row r="739" spans="1:19" ht="11.25" hidden="1" customHeight="1" x14ac:dyDescent="0.2">
      <c r="A739" s="275"/>
      <c r="B739" s="276" t="s">
        <v>331</v>
      </c>
      <c r="C739" s="277" t="s">
        <v>10</v>
      </c>
      <c r="D739" s="224"/>
      <c r="E739" s="225"/>
      <c r="F739" s="226"/>
      <c r="G739" s="224"/>
      <c r="H739" s="225"/>
      <c r="I739" s="226"/>
      <c r="J739" s="296">
        <f>SUM(J163,J355,J547)</f>
        <v>0</v>
      </c>
      <c r="K739" s="297">
        <f>SUM(K163,K355,K547)</f>
        <v>1</v>
      </c>
      <c r="L739" s="298">
        <f>SUM(L163,L355,L547)</f>
        <v>16</v>
      </c>
      <c r="M739" s="224"/>
      <c r="N739" s="225"/>
      <c r="O739" s="226"/>
      <c r="P739" s="227">
        <f t="shared" si="199"/>
        <v>0</v>
      </c>
      <c r="Q739" s="228">
        <f t="shared" si="199"/>
        <v>1</v>
      </c>
      <c r="R739" s="229">
        <f t="shared" si="199"/>
        <v>16</v>
      </c>
      <c r="S739" s="346">
        <f>SUM(S163,S355,S547)/3</f>
        <v>3.6999999999999997</v>
      </c>
    </row>
    <row r="740" spans="1:19" s="251" customFormat="1" ht="11.25" hidden="1" customHeight="1" x14ac:dyDescent="0.2">
      <c r="A740" s="316" t="s">
        <v>160</v>
      </c>
      <c r="B740" s="316" t="s">
        <v>332</v>
      </c>
      <c r="C740" s="317" t="s">
        <v>10</v>
      </c>
      <c r="D740" s="318"/>
      <c r="E740" s="319"/>
      <c r="F740" s="320"/>
      <c r="G740" s="318"/>
      <c r="H740" s="319"/>
      <c r="I740" s="320"/>
      <c r="J740" s="347">
        <f>SUM(J164,J356,J548)</f>
        <v>0</v>
      </c>
      <c r="K740" s="348">
        <f>SUM(K164,K356,K548)</f>
        <v>67</v>
      </c>
      <c r="L740" s="349">
        <f>SUM(L164,L356,L548)</f>
        <v>7</v>
      </c>
      <c r="M740" s="318"/>
      <c r="N740" s="319"/>
      <c r="O740" s="320"/>
      <c r="P740" s="318">
        <f t="shared" si="199"/>
        <v>0</v>
      </c>
      <c r="Q740" s="319">
        <f t="shared" si="199"/>
        <v>67</v>
      </c>
      <c r="R740" s="320">
        <f t="shared" si="199"/>
        <v>7</v>
      </c>
      <c r="S740" s="350">
        <f>SUM(S164,S356,S548)/3</f>
        <v>3.2133333333333334</v>
      </c>
    </row>
    <row r="741" spans="1:19" s="251" customFormat="1" ht="11.25" hidden="1" customHeight="1" x14ac:dyDescent="0.2">
      <c r="A741" s="203" t="s">
        <v>162</v>
      </c>
      <c r="B741" s="204" t="s">
        <v>333</v>
      </c>
      <c r="C741" s="205"/>
      <c r="D741" s="206">
        <f t="shared" ref="D741:R741" si="200">D742+D747</f>
        <v>0</v>
      </c>
      <c r="E741" s="207">
        <f t="shared" si="200"/>
        <v>0</v>
      </c>
      <c r="F741" s="208">
        <f t="shared" si="200"/>
        <v>0</v>
      </c>
      <c r="G741" s="206">
        <f t="shared" si="200"/>
        <v>0</v>
      </c>
      <c r="H741" s="207">
        <f t="shared" si="200"/>
        <v>0</v>
      </c>
      <c r="I741" s="208">
        <f t="shared" si="200"/>
        <v>0</v>
      </c>
      <c r="J741" s="206">
        <f t="shared" si="200"/>
        <v>2</v>
      </c>
      <c r="K741" s="207">
        <f t="shared" si="200"/>
        <v>118</v>
      </c>
      <c r="L741" s="208">
        <f t="shared" si="200"/>
        <v>29</v>
      </c>
      <c r="M741" s="206">
        <f t="shared" si="200"/>
        <v>0</v>
      </c>
      <c r="N741" s="207">
        <f t="shared" si="200"/>
        <v>0</v>
      </c>
      <c r="O741" s="208">
        <f t="shared" si="200"/>
        <v>0</v>
      </c>
      <c r="P741" s="206">
        <f t="shared" si="200"/>
        <v>2</v>
      </c>
      <c r="Q741" s="207">
        <f t="shared" si="200"/>
        <v>118</v>
      </c>
      <c r="R741" s="208">
        <f t="shared" si="200"/>
        <v>29</v>
      </c>
      <c r="S741" s="267">
        <f>(S742+S747)/2</f>
        <v>3.2277777777777779</v>
      </c>
    </row>
    <row r="742" spans="1:19" s="184" customFormat="1" ht="11.25" hidden="1" customHeight="1" x14ac:dyDescent="0.2">
      <c r="A742" s="268"/>
      <c r="B742" s="269" t="s">
        <v>250</v>
      </c>
      <c r="C742" s="304"/>
      <c r="D742" s="322">
        <f t="shared" ref="D742:R742" si="201">SUM(D743:D746)</f>
        <v>0</v>
      </c>
      <c r="E742" s="323">
        <f t="shared" si="201"/>
        <v>0</v>
      </c>
      <c r="F742" s="324">
        <f t="shared" si="201"/>
        <v>0</v>
      </c>
      <c r="G742" s="322">
        <f t="shared" si="201"/>
        <v>0</v>
      </c>
      <c r="H742" s="323">
        <f t="shared" si="201"/>
        <v>0</v>
      </c>
      <c r="I742" s="324">
        <f t="shared" si="201"/>
        <v>0</v>
      </c>
      <c r="J742" s="322">
        <f t="shared" si="201"/>
        <v>0</v>
      </c>
      <c r="K742" s="323">
        <f t="shared" si="201"/>
        <v>95</v>
      </c>
      <c r="L742" s="324">
        <f t="shared" si="201"/>
        <v>29</v>
      </c>
      <c r="M742" s="322">
        <f t="shared" si="201"/>
        <v>0</v>
      </c>
      <c r="N742" s="323">
        <f t="shared" si="201"/>
        <v>0</v>
      </c>
      <c r="O742" s="324">
        <f t="shared" si="201"/>
        <v>0</v>
      </c>
      <c r="P742" s="322">
        <f t="shared" si="201"/>
        <v>0</v>
      </c>
      <c r="Q742" s="323">
        <f t="shared" si="201"/>
        <v>95</v>
      </c>
      <c r="R742" s="324">
        <f t="shared" si="201"/>
        <v>29</v>
      </c>
      <c r="S742" s="274">
        <f>SUM(S743:S746)/3</f>
        <v>3.3355555555555561</v>
      </c>
    </row>
    <row r="743" spans="1:19" ht="11.25" hidden="1" customHeight="1" x14ac:dyDescent="0.2">
      <c r="A743" s="275"/>
      <c r="B743" s="276" t="s">
        <v>334</v>
      </c>
      <c r="C743" s="277" t="s">
        <v>10</v>
      </c>
      <c r="D743" s="224"/>
      <c r="E743" s="225"/>
      <c r="F743" s="226"/>
      <c r="G743" s="224"/>
      <c r="H743" s="225"/>
      <c r="I743" s="226"/>
      <c r="J743" s="224">
        <f>SUM(J167,J359,J551)</f>
        <v>0</v>
      </c>
      <c r="K743" s="225">
        <f>SUM(K167,K359,K551)</f>
        <v>35</v>
      </c>
      <c r="L743" s="226">
        <f>SUM(L167,L359,L551)</f>
        <v>5</v>
      </c>
      <c r="M743" s="224"/>
      <c r="N743" s="225"/>
      <c r="O743" s="226"/>
      <c r="P743" s="227">
        <f t="shared" ref="P743:R746" si="202">D743+G743+J743+M743</f>
        <v>0</v>
      </c>
      <c r="Q743" s="228">
        <f t="shared" si="202"/>
        <v>35</v>
      </c>
      <c r="R743" s="229">
        <f t="shared" si="202"/>
        <v>5</v>
      </c>
      <c r="S743" s="230">
        <f>SUM(S167,S359,S551)/3</f>
        <v>3.24</v>
      </c>
    </row>
    <row r="744" spans="1:19" ht="11.25" hidden="1" customHeight="1" x14ac:dyDescent="0.2">
      <c r="A744" s="275"/>
      <c r="B744" s="276" t="s">
        <v>335</v>
      </c>
      <c r="C744" s="277" t="s">
        <v>10</v>
      </c>
      <c r="D744" s="224"/>
      <c r="E744" s="225"/>
      <c r="F744" s="226"/>
      <c r="G744" s="224"/>
      <c r="H744" s="225"/>
      <c r="I744" s="226"/>
      <c r="J744" s="224">
        <f>SUM(J168,J360,J552)</f>
        <v>0</v>
      </c>
      <c r="K744" s="225">
        <f>SUM(K168,K360,K552)</f>
        <v>43</v>
      </c>
      <c r="L744" s="226">
        <f>SUM(L168,L360,L552)</f>
        <v>20</v>
      </c>
      <c r="M744" s="224"/>
      <c r="N744" s="225"/>
      <c r="O744" s="226"/>
      <c r="P744" s="227">
        <f t="shared" si="202"/>
        <v>0</v>
      </c>
      <c r="Q744" s="228">
        <f t="shared" si="202"/>
        <v>43</v>
      </c>
      <c r="R744" s="229">
        <f t="shared" si="202"/>
        <v>20</v>
      </c>
      <c r="S744" s="230">
        <f>SUM(S168,S360,S552)/3</f>
        <v>3.2766666666666668</v>
      </c>
    </row>
    <row r="745" spans="1:19" ht="11.25" hidden="1" customHeight="1" x14ac:dyDescent="0.2">
      <c r="A745" s="275"/>
      <c r="B745" s="276" t="s">
        <v>336</v>
      </c>
      <c r="C745" s="277" t="s">
        <v>10</v>
      </c>
      <c r="D745" s="224"/>
      <c r="E745" s="225"/>
      <c r="F745" s="226"/>
      <c r="G745" s="224"/>
      <c r="H745" s="225"/>
      <c r="I745" s="226"/>
      <c r="J745" s="224">
        <f>SUM(J169,J361,J553)</f>
        <v>0</v>
      </c>
      <c r="K745" s="225">
        <f>SUM(K169,K361,K553)</f>
        <v>9</v>
      </c>
      <c r="L745" s="226">
        <f>SUM(L169,L361,L553)</f>
        <v>4</v>
      </c>
      <c r="M745" s="224"/>
      <c r="N745" s="225"/>
      <c r="O745" s="226"/>
      <c r="P745" s="227">
        <f t="shared" si="202"/>
        <v>0</v>
      </c>
      <c r="Q745" s="228">
        <f t="shared" si="202"/>
        <v>9</v>
      </c>
      <c r="R745" s="229">
        <f t="shared" si="202"/>
        <v>4</v>
      </c>
      <c r="S745" s="230">
        <f>SUM(S169,S361,S553)/1</f>
        <v>3.49</v>
      </c>
    </row>
    <row r="746" spans="1:19" ht="11.25" hidden="1" customHeight="1" x14ac:dyDescent="0.2">
      <c r="A746" s="275"/>
      <c r="B746" s="276" t="s">
        <v>337</v>
      </c>
      <c r="C746" s="277" t="s">
        <v>10</v>
      </c>
      <c r="D746" s="224"/>
      <c r="E746" s="225"/>
      <c r="F746" s="226"/>
      <c r="G746" s="224"/>
      <c r="H746" s="225"/>
      <c r="I746" s="226"/>
      <c r="J746" s="224">
        <f>SUM(J170,J362,J554)</f>
        <v>0</v>
      </c>
      <c r="K746" s="225">
        <f>SUM(K170,K362,K554)</f>
        <v>8</v>
      </c>
      <c r="L746" s="226">
        <f>SUM(L170,L362,L554)</f>
        <v>0</v>
      </c>
      <c r="M746" s="224"/>
      <c r="N746" s="225"/>
      <c r="O746" s="226"/>
      <c r="P746" s="227">
        <f t="shared" si="202"/>
        <v>0</v>
      </c>
      <c r="Q746" s="228">
        <f t="shared" si="202"/>
        <v>8</v>
      </c>
      <c r="R746" s="229">
        <f t="shared" si="202"/>
        <v>0</v>
      </c>
      <c r="S746" s="230"/>
    </row>
    <row r="747" spans="1:19" s="184" customFormat="1" ht="11.25" hidden="1" customHeight="1" x14ac:dyDescent="0.2">
      <c r="A747" s="278"/>
      <c r="B747" s="279" t="s">
        <v>261</v>
      </c>
      <c r="C747" s="280"/>
      <c r="D747" s="281">
        <f t="shared" ref="D747:R747" si="203">SUM(D748:D749)</f>
        <v>0</v>
      </c>
      <c r="E747" s="282">
        <f t="shared" si="203"/>
        <v>0</v>
      </c>
      <c r="F747" s="283">
        <f t="shared" si="203"/>
        <v>0</v>
      </c>
      <c r="G747" s="281">
        <f t="shared" si="203"/>
        <v>0</v>
      </c>
      <c r="H747" s="282">
        <f t="shared" si="203"/>
        <v>0</v>
      </c>
      <c r="I747" s="283">
        <f t="shared" si="203"/>
        <v>0</v>
      </c>
      <c r="J747" s="281">
        <f t="shared" si="203"/>
        <v>2</v>
      </c>
      <c r="K747" s="282">
        <f t="shared" si="203"/>
        <v>23</v>
      </c>
      <c r="L747" s="283">
        <f t="shared" si="203"/>
        <v>0</v>
      </c>
      <c r="M747" s="281">
        <f t="shared" si="203"/>
        <v>0</v>
      </c>
      <c r="N747" s="282">
        <f t="shared" si="203"/>
        <v>0</v>
      </c>
      <c r="O747" s="283">
        <f t="shared" si="203"/>
        <v>0</v>
      </c>
      <c r="P747" s="281">
        <f t="shared" si="203"/>
        <v>2</v>
      </c>
      <c r="Q747" s="282">
        <f t="shared" si="203"/>
        <v>23</v>
      </c>
      <c r="R747" s="283">
        <f t="shared" si="203"/>
        <v>0</v>
      </c>
      <c r="S747" s="284">
        <f>SUM(S748:S749)/1</f>
        <v>3.12</v>
      </c>
    </row>
    <row r="748" spans="1:19" ht="11.25" hidden="1" customHeight="1" x14ac:dyDescent="0.2">
      <c r="A748" s="275"/>
      <c r="B748" s="276" t="s">
        <v>168</v>
      </c>
      <c r="C748" s="277" t="s">
        <v>10</v>
      </c>
      <c r="D748" s="224"/>
      <c r="E748" s="225"/>
      <c r="F748" s="226"/>
      <c r="G748" s="224"/>
      <c r="H748" s="225"/>
      <c r="I748" s="226"/>
      <c r="J748" s="224">
        <f>SUM(J172,J364,J556)</f>
        <v>0</v>
      </c>
      <c r="K748" s="225">
        <f>SUM(K172,K364,K556)</f>
        <v>0</v>
      </c>
      <c r="L748" s="226">
        <f>SUM(L172,L364,L556)</f>
        <v>0</v>
      </c>
      <c r="M748" s="224"/>
      <c r="N748" s="225"/>
      <c r="O748" s="226"/>
      <c r="P748" s="227">
        <f t="shared" ref="P748:R749" si="204">D748+G748+J748+M748</f>
        <v>0</v>
      </c>
      <c r="Q748" s="228">
        <f t="shared" si="204"/>
        <v>0</v>
      </c>
      <c r="R748" s="229">
        <f t="shared" si="204"/>
        <v>0</v>
      </c>
      <c r="S748" s="230"/>
    </row>
    <row r="749" spans="1:19" ht="11.25" hidden="1" customHeight="1" x14ac:dyDescent="0.2">
      <c r="A749" s="275"/>
      <c r="B749" s="276" t="s">
        <v>338</v>
      </c>
      <c r="C749" s="277" t="s">
        <v>10</v>
      </c>
      <c r="D749" s="224"/>
      <c r="E749" s="225"/>
      <c r="F749" s="226"/>
      <c r="G749" s="224"/>
      <c r="H749" s="225"/>
      <c r="I749" s="226"/>
      <c r="J749" s="224">
        <f>SUM(J173,J365,J557)</f>
        <v>2</v>
      </c>
      <c r="K749" s="225">
        <f>SUM(K173,K365,K557)</f>
        <v>23</v>
      </c>
      <c r="L749" s="226">
        <f>SUM(L173,L365,L557)</f>
        <v>0</v>
      </c>
      <c r="M749" s="224"/>
      <c r="N749" s="225"/>
      <c r="O749" s="226"/>
      <c r="P749" s="227">
        <f t="shared" si="204"/>
        <v>2</v>
      </c>
      <c r="Q749" s="228">
        <f t="shared" si="204"/>
        <v>23</v>
      </c>
      <c r="R749" s="229">
        <f t="shared" si="204"/>
        <v>0</v>
      </c>
      <c r="S749" s="230">
        <f>SUM(S173,S365,S557)/2</f>
        <v>3.12</v>
      </c>
    </row>
    <row r="750" spans="1:19" s="251" customFormat="1" ht="11.25" hidden="1" customHeight="1" x14ac:dyDescent="0.2">
      <c r="A750" s="203" t="s">
        <v>170</v>
      </c>
      <c r="B750" s="204" t="s">
        <v>171</v>
      </c>
      <c r="C750" s="205"/>
      <c r="D750" s="206">
        <f t="shared" ref="D750:R750" si="205">D751+D759</f>
        <v>0</v>
      </c>
      <c r="E750" s="207">
        <f t="shared" si="205"/>
        <v>0</v>
      </c>
      <c r="F750" s="208">
        <f t="shared" si="205"/>
        <v>0</v>
      </c>
      <c r="G750" s="206">
        <f t="shared" si="205"/>
        <v>0</v>
      </c>
      <c r="H750" s="207">
        <f t="shared" si="205"/>
        <v>0</v>
      </c>
      <c r="I750" s="208">
        <f t="shared" si="205"/>
        <v>0</v>
      </c>
      <c r="J750" s="206">
        <f t="shared" si="205"/>
        <v>0</v>
      </c>
      <c r="K750" s="207">
        <f t="shared" si="205"/>
        <v>228</v>
      </c>
      <c r="L750" s="208">
        <f t="shared" si="205"/>
        <v>183</v>
      </c>
      <c r="M750" s="206">
        <f t="shared" si="205"/>
        <v>0</v>
      </c>
      <c r="N750" s="207">
        <f t="shared" si="205"/>
        <v>19</v>
      </c>
      <c r="O750" s="208">
        <f t="shared" si="205"/>
        <v>11</v>
      </c>
      <c r="P750" s="206">
        <f t="shared" si="205"/>
        <v>0</v>
      </c>
      <c r="Q750" s="207">
        <f t="shared" si="205"/>
        <v>247</v>
      </c>
      <c r="R750" s="208">
        <f t="shared" si="205"/>
        <v>194</v>
      </c>
      <c r="S750" s="267">
        <f>(S751+S759)/1</f>
        <v>3.4250000000000007</v>
      </c>
    </row>
    <row r="751" spans="1:19" s="315" customFormat="1" ht="11.25" hidden="1" customHeight="1" x14ac:dyDescent="0.2">
      <c r="A751" s="268"/>
      <c r="B751" s="269" t="s">
        <v>250</v>
      </c>
      <c r="C751" s="304"/>
      <c r="D751" s="322">
        <f>SUM(D752:D758)</f>
        <v>0</v>
      </c>
      <c r="E751" s="323">
        <f t="shared" ref="E751:R751" si="206">SUM(E752:E758)</f>
        <v>0</v>
      </c>
      <c r="F751" s="324">
        <f t="shared" si="206"/>
        <v>0</v>
      </c>
      <c r="G751" s="322">
        <f t="shared" si="206"/>
        <v>0</v>
      </c>
      <c r="H751" s="323">
        <f t="shared" si="206"/>
        <v>0</v>
      </c>
      <c r="I751" s="324">
        <f t="shared" si="206"/>
        <v>0</v>
      </c>
      <c r="J751" s="322">
        <f t="shared" si="206"/>
        <v>0</v>
      </c>
      <c r="K751" s="323">
        <f t="shared" si="206"/>
        <v>228</v>
      </c>
      <c r="L751" s="324">
        <f t="shared" si="206"/>
        <v>183</v>
      </c>
      <c r="M751" s="322">
        <f t="shared" si="206"/>
        <v>0</v>
      </c>
      <c r="N751" s="323">
        <f t="shared" si="206"/>
        <v>19</v>
      </c>
      <c r="O751" s="324">
        <f t="shared" si="206"/>
        <v>11</v>
      </c>
      <c r="P751" s="322">
        <f t="shared" si="206"/>
        <v>0</v>
      </c>
      <c r="Q751" s="323">
        <f t="shared" si="206"/>
        <v>247</v>
      </c>
      <c r="R751" s="324">
        <f t="shared" si="206"/>
        <v>194</v>
      </c>
      <c r="S751" s="337">
        <f>SUM(S752:S758)/6</f>
        <v>3.4250000000000007</v>
      </c>
    </row>
    <row r="752" spans="1:19" ht="11.25" hidden="1" customHeight="1" x14ac:dyDescent="0.2">
      <c r="A752" s="275"/>
      <c r="B752" s="276" t="s">
        <v>339</v>
      </c>
      <c r="C752" s="277" t="s">
        <v>10</v>
      </c>
      <c r="D752" s="224"/>
      <c r="E752" s="225"/>
      <c r="F752" s="226"/>
      <c r="G752" s="224"/>
      <c r="H752" s="225"/>
      <c r="I752" s="226"/>
      <c r="J752" s="224">
        <f>SUM(J176,J368,J560)</f>
        <v>0</v>
      </c>
      <c r="K752" s="225">
        <f>SUM(K176,K368,K560)</f>
        <v>51</v>
      </c>
      <c r="L752" s="226">
        <f>SUM(L176,L368,L560)</f>
        <v>21</v>
      </c>
      <c r="M752" s="224"/>
      <c r="N752" s="225"/>
      <c r="O752" s="226"/>
      <c r="P752" s="227">
        <f t="shared" ref="P752:R758" si="207">D752+G752+J752+M752</f>
        <v>0</v>
      </c>
      <c r="Q752" s="228">
        <f t="shared" si="207"/>
        <v>51</v>
      </c>
      <c r="R752" s="229">
        <f t="shared" si="207"/>
        <v>21</v>
      </c>
      <c r="S752" s="230">
        <f>SUM(S176,S368,S560)/3</f>
        <v>3.3866666666666667</v>
      </c>
    </row>
    <row r="753" spans="1:19" ht="11.25" hidden="1" customHeight="1" x14ac:dyDescent="0.2">
      <c r="A753" s="275"/>
      <c r="B753" s="276" t="s">
        <v>340</v>
      </c>
      <c r="C753" s="277" t="s">
        <v>10</v>
      </c>
      <c r="D753" s="224"/>
      <c r="E753" s="225"/>
      <c r="F753" s="226"/>
      <c r="G753" s="224"/>
      <c r="H753" s="225"/>
      <c r="I753" s="226"/>
      <c r="J753" s="224">
        <f>SUM(J177,J369,J561)</f>
        <v>0</v>
      </c>
      <c r="K753" s="225">
        <f>SUM(K177,K369,K561)</f>
        <v>41</v>
      </c>
      <c r="L753" s="226">
        <f>SUM(L177,L369,L561)</f>
        <v>26</v>
      </c>
      <c r="M753" s="224"/>
      <c r="N753" s="225"/>
      <c r="O753" s="226"/>
      <c r="P753" s="227">
        <f t="shared" si="207"/>
        <v>0</v>
      </c>
      <c r="Q753" s="228">
        <f t="shared" si="207"/>
        <v>41</v>
      </c>
      <c r="R753" s="229">
        <f t="shared" si="207"/>
        <v>26</v>
      </c>
      <c r="S753" s="230">
        <f>SUM(S177,S369,S561)/3</f>
        <v>3.4233333333333333</v>
      </c>
    </row>
    <row r="754" spans="1:19" ht="11.25" hidden="1" customHeight="1" x14ac:dyDescent="0.2">
      <c r="A754" s="275"/>
      <c r="B754" s="276" t="s">
        <v>341</v>
      </c>
      <c r="C754" s="277" t="s">
        <v>10</v>
      </c>
      <c r="D754" s="224"/>
      <c r="E754" s="225"/>
      <c r="F754" s="226"/>
      <c r="G754" s="224"/>
      <c r="H754" s="225"/>
      <c r="I754" s="226"/>
      <c r="J754" s="224">
        <f>SUM(J178,J370,J562)</f>
        <v>0</v>
      </c>
      <c r="K754" s="225">
        <f>SUM(K178,K370,K562)</f>
        <v>27</v>
      </c>
      <c r="L754" s="226">
        <f>SUM(L178,L370,L562)</f>
        <v>72</v>
      </c>
      <c r="M754" s="224"/>
      <c r="N754" s="225"/>
      <c r="O754" s="226"/>
      <c r="P754" s="227">
        <f t="shared" si="207"/>
        <v>0</v>
      </c>
      <c r="Q754" s="228">
        <f t="shared" si="207"/>
        <v>27</v>
      </c>
      <c r="R754" s="229">
        <f t="shared" si="207"/>
        <v>72</v>
      </c>
      <c r="S754" s="230">
        <f>SUM(S178,S370,S562)/3</f>
        <v>3.5333333333333332</v>
      </c>
    </row>
    <row r="755" spans="1:19" ht="11.25" hidden="1" customHeight="1" x14ac:dyDescent="0.2">
      <c r="A755" s="275"/>
      <c r="B755" s="276" t="s">
        <v>342</v>
      </c>
      <c r="C755" s="277" t="s">
        <v>10</v>
      </c>
      <c r="D755" s="224"/>
      <c r="E755" s="225"/>
      <c r="F755" s="226"/>
      <c r="G755" s="224"/>
      <c r="H755" s="225"/>
      <c r="I755" s="226"/>
      <c r="J755" s="224">
        <f>SUM(J179,J371,J563)</f>
        <v>0</v>
      </c>
      <c r="K755" s="225">
        <f>SUM(K179,K371,K563)</f>
        <v>82</v>
      </c>
      <c r="L755" s="226">
        <f>SUM(L179,L371,L563)</f>
        <v>55</v>
      </c>
      <c r="M755" s="224"/>
      <c r="N755" s="225"/>
      <c r="O755" s="226"/>
      <c r="P755" s="227">
        <f t="shared" si="207"/>
        <v>0</v>
      </c>
      <c r="Q755" s="228">
        <f t="shared" si="207"/>
        <v>82</v>
      </c>
      <c r="R755" s="229">
        <f t="shared" si="207"/>
        <v>55</v>
      </c>
      <c r="S755" s="230">
        <f>SUM(S179,S371,S563)/3</f>
        <v>3.4266666666666672</v>
      </c>
    </row>
    <row r="756" spans="1:19" ht="11.25" hidden="1" customHeight="1" x14ac:dyDescent="0.2">
      <c r="A756" s="275"/>
      <c r="B756" s="276" t="s">
        <v>343</v>
      </c>
      <c r="C756" s="277" t="s">
        <v>10</v>
      </c>
      <c r="D756" s="224"/>
      <c r="E756" s="225"/>
      <c r="F756" s="226"/>
      <c r="G756" s="224"/>
      <c r="H756" s="225"/>
      <c r="I756" s="226"/>
      <c r="J756" s="224">
        <f>SUM(J180,J372,J564)</f>
        <v>0</v>
      </c>
      <c r="K756" s="225">
        <f>SUM(K180,K372,K564)</f>
        <v>27</v>
      </c>
      <c r="L756" s="226">
        <f>SUM(L180,L372,L564)</f>
        <v>9</v>
      </c>
      <c r="M756" s="224"/>
      <c r="N756" s="225"/>
      <c r="O756" s="226"/>
      <c r="P756" s="227">
        <f t="shared" si="207"/>
        <v>0</v>
      </c>
      <c r="Q756" s="228">
        <f t="shared" si="207"/>
        <v>27</v>
      </c>
      <c r="R756" s="229">
        <f t="shared" si="207"/>
        <v>9</v>
      </c>
      <c r="S756" s="230">
        <f>SUM(S180,S372,S564)/2</f>
        <v>3.3250000000000002</v>
      </c>
    </row>
    <row r="757" spans="1:19" ht="11.25" hidden="1" customHeight="1" x14ac:dyDescent="0.2">
      <c r="A757" s="275"/>
      <c r="B757" s="276" t="s">
        <v>344</v>
      </c>
      <c r="C757" s="277" t="s">
        <v>10</v>
      </c>
      <c r="D757" s="224"/>
      <c r="E757" s="225"/>
      <c r="F757" s="226"/>
      <c r="G757" s="224"/>
      <c r="H757" s="225"/>
      <c r="I757" s="226"/>
      <c r="J757" s="224"/>
      <c r="K757" s="225"/>
      <c r="L757" s="226"/>
      <c r="M757" s="224"/>
      <c r="N757" s="225"/>
      <c r="O757" s="226"/>
      <c r="P757" s="227">
        <f t="shared" si="207"/>
        <v>0</v>
      </c>
      <c r="Q757" s="228">
        <f t="shared" si="207"/>
        <v>0</v>
      </c>
      <c r="R757" s="229">
        <f t="shared" si="207"/>
        <v>0</v>
      </c>
      <c r="S757" s="230"/>
    </row>
    <row r="758" spans="1:19" ht="11.25" hidden="1" customHeight="1" x14ac:dyDescent="0.2">
      <c r="A758" s="275"/>
      <c r="B758" s="276" t="s">
        <v>345</v>
      </c>
      <c r="C758" s="277" t="s">
        <v>11</v>
      </c>
      <c r="D758" s="224"/>
      <c r="E758" s="225"/>
      <c r="F758" s="226"/>
      <c r="G758" s="224"/>
      <c r="H758" s="225"/>
      <c r="I758" s="226"/>
      <c r="J758" s="224"/>
      <c r="K758" s="225"/>
      <c r="L758" s="226"/>
      <c r="M758" s="224">
        <f>SUM(M182,M374,M566)</f>
        <v>0</v>
      </c>
      <c r="N758" s="225">
        <f>SUM(N182,N374,N566)</f>
        <v>19</v>
      </c>
      <c r="O758" s="226">
        <f>SUM(O182,O374,O566)</f>
        <v>11</v>
      </c>
      <c r="P758" s="227">
        <f t="shared" si="207"/>
        <v>0</v>
      </c>
      <c r="Q758" s="228">
        <f t="shared" si="207"/>
        <v>19</v>
      </c>
      <c r="R758" s="229">
        <f t="shared" si="207"/>
        <v>11</v>
      </c>
      <c r="S758" s="230">
        <f>SUM(S182,S374,S566)/2</f>
        <v>3.4550000000000001</v>
      </c>
    </row>
    <row r="759" spans="1:19" s="184" customFormat="1" ht="11.25" hidden="1" customHeight="1" x14ac:dyDescent="0.2">
      <c r="A759" s="278"/>
      <c r="B759" s="279" t="s">
        <v>261</v>
      </c>
      <c r="C759" s="280"/>
      <c r="D759" s="281">
        <f t="shared" ref="D759:R759" si="208">SUM(D760:D761)</f>
        <v>0</v>
      </c>
      <c r="E759" s="282">
        <f t="shared" si="208"/>
        <v>0</v>
      </c>
      <c r="F759" s="283">
        <f t="shared" si="208"/>
        <v>0</v>
      </c>
      <c r="G759" s="281">
        <f t="shared" si="208"/>
        <v>0</v>
      </c>
      <c r="H759" s="282">
        <f t="shared" si="208"/>
        <v>0</v>
      </c>
      <c r="I759" s="283">
        <f t="shared" si="208"/>
        <v>0</v>
      </c>
      <c r="J759" s="281">
        <f t="shared" si="208"/>
        <v>0</v>
      </c>
      <c r="K759" s="282">
        <f t="shared" si="208"/>
        <v>0</v>
      </c>
      <c r="L759" s="283">
        <f t="shared" si="208"/>
        <v>0</v>
      </c>
      <c r="M759" s="281">
        <f t="shared" si="208"/>
        <v>0</v>
      </c>
      <c r="N759" s="282">
        <f t="shared" si="208"/>
        <v>0</v>
      </c>
      <c r="O759" s="283">
        <f t="shared" si="208"/>
        <v>0</v>
      </c>
      <c r="P759" s="281">
        <f t="shared" si="208"/>
        <v>0</v>
      </c>
      <c r="Q759" s="282">
        <f t="shared" si="208"/>
        <v>0</v>
      </c>
      <c r="R759" s="283">
        <f t="shared" si="208"/>
        <v>0</v>
      </c>
      <c r="S759" s="284">
        <f>SUM(S760:S761)/1</f>
        <v>0</v>
      </c>
    </row>
    <row r="760" spans="1:19" ht="11.25" hidden="1" customHeight="1" x14ac:dyDescent="0.2">
      <c r="A760" s="275"/>
      <c r="B760" s="276" t="s">
        <v>346</v>
      </c>
      <c r="C760" s="277" t="s">
        <v>10</v>
      </c>
      <c r="D760" s="224"/>
      <c r="E760" s="225"/>
      <c r="F760" s="226"/>
      <c r="G760" s="224"/>
      <c r="H760" s="225"/>
      <c r="I760" s="226"/>
      <c r="J760" s="224">
        <f>SUM(J184,J376,J568)</f>
        <v>0</v>
      </c>
      <c r="K760" s="225">
        <f>SUM(K184,K376,K568)</f>
        <v>0</v>
      </c>
      <c r="L760" s="226">
        <f>SUM(L184,L376,L568)</f>
        <v>0</v>
      </c>
      <c r="M760" s="224"/>
      <c r="N760" s="225"/>
      <c r="O760" s="226"/>
      <c r="P760" s="227">
        <f t="shared" ref="P760:R761" si="209">D760+G760+J760+M760</f>
        <v>0</v>
      </c>
      <c r="Q760" s="228">
        <f t="shared" si="209"/>
        <v>0</v>
      </c>
      <c r="R760" s="229">
        <f t="shared" si="209"/>
        <v>0</v>
      </c>
      <c r="S760" s="230"/>
    </row>
    <row r="761" spans="1:19" ht="11.25" hidden="1" customHeight="1" x14ac:dyDescent="0.2">
      <c r="A761" s="275"/>
      <c r="B761" s="276" t="s">
        <v>347</v>
      </c>
      <c r="C761" s="277" t="s">
        <v>10</v>
      </c>
      <c r="D761" s="224"/>
      <c r="E761" s="225"/>
      <c r="F761" s="226"/>
      <c r="G761" s="224"/>
      <c r="H761" s="225"/>
      <c r="I761" s="226"/>
      <c r="J761" s="224">
        <f>SUM(J185,J377,J569)</f>
        <v>0</v>
      </c>
      <c r="K761" s="225">
        <f>SUM(K185,K377,K569)</f>
        <v>0</v>
      </c>
      <c r="L761" s="226">
        <f>SUM(L185,L377,L569)</f>
        <v>0</v>
      </c>
      <c r="M761" s="224"/>
      <c r="N761" s="225"/>
      <c r="O761" s="226"/>
      <c r="P761" s="227">
        <f t="shared" si="209"/>
        <v>0</v>
      </c>
      <c r="Q761" s="228">
        <f t="shared" si="209"/>
        <v>0</v>
      </c>
      <c r="R761" s="229">
        <f t="shared" si="209"/>
        <v>0</v>
      </c>
      <c r="S761" s="230"/>
    </row>
    <row r="762" spans="1:19" ht="12.95" customHeight="1" x14ac:dyDescent="0.2">
      <c r="A762" s="631" t="s">
        <v>177</v>
      </c>
      <c r="B762" s="632"/>
      <c r="C762" s="633"/>
      <c r="D762" s="322">
        <f>D585+D630+D649+D678+D688+D708+D725+D740+D742+D751</f>
        <v>0</v>
      </c>
      <c r="E762" s="323">
        <f t="shared" ref="E762:R762" si="210">E585+E630+E649+E678+E688+E708+E725+E740+E742+E751</f>
        <v>0</v>
      </c>
      <c r="F762" s="324">
        <f t="shared" si="210"/>
        <v>99</v>
      </c>
      <c r="G762" s="322">
        <f t="shared" si="210"/>
        <v>0</v>
      </c>
      <c r="H762" s="323">
        <f t="shared" si="210"/>
        <v>93</v>
      </c>
      <c r="I762" s="324">
        <f t="shared" si="210"/>
        <v>1039</v>
      </c>
      <c r="J762" s="322">
        <f t="shared" si="210"/>
        <v>2</v>
      </c>
      <c r="K762" s="323">
        <f t="shared" si="210"/>
        <v>2107</v>
      </c>
      <c r="L762" s="324">
        <f t="shared" si="210"/>
        <v>1360</v>
      </c>
      <c r="M762" s="322">
        <f t="shared" si="210"/>
        <v>1</v>
      </c>
      <c r="N762" s="323">
        <f t="shared" si="210"/>
        <v>172</v>
      </c>
      <c r="O762" s="324">
        <f t="shared" si="210"/>
        <v>82</v>
      </c>
      <c r="P762" s="322">
        <f t="shared" si="210"/>
        <v>3</v>
      </c>
      <c r="Q762" s="323">
        <f t="shared" si="210"/>
        <v>2372</v>
      </c>
      <c r="R762" s="324">
        <f t="shared" si="210"/>
        <v>2580</v>
      </c>
      <c r="S762" s="325">
        <f>SUM(S585,S630,S649,S678,S688,S708,S725,S740,S742,S751)/10</f>
        <v>3.4100488095238091</v>
      </c>
    </row>
    <row r="763" spans="1:19" ht="12.95" customHeight="1" x14ac:dyDescent="0.2">
      <c r="A763" s="634" t="s">
        <v>178</v>
      </c>
      <c r="B763" s="635"/>
      <c r="C763" s="636"/>
      <c r="D763" s="326">
        <f>D641+D665+D683+D697+D716+D734+D747+D759</f>
        <v>0</v>
      </c>
      <c r="E763" s="327">
        <f t="shared" ref="E763:R763" si="211">E641+E665+E683+E697+E716+E734+E747+E759</f>
        <v>0</v>
      </c>
      <c r="F763" s="328">
        <f t="shared" si="211"/>
        <v>0</v>
      </c>
      <c r="G763" s="326">
        <f t="shared" si="211"/>
        <v>0</v>
      </c>
      <c r="H763" s="327">
        <f t="shared" si="211"/>
        <v>0</v>
      </c>
      <c r="I763" s="328">
        <f t="shared" si="211"/>
        <v>0</v>
      </c>
      <c r="J763" s="326">
        <f t="shared" si="211"/>
        <v>4</v>
      </c>
      <c r="K763" s="327">
        <f t="shared" si="211"/>
        <v>1060</v>
      </c>
      <c r="L763" s="328">
        <f t="shared" si="211"/>
        <v>128</v>
      </c>
      <c r="M763" s="326">
        <f t="shared" si="211"/>
        <v>0</v>
      </c>
      <c r="N763" s="327">
        <f t="shared" si="211"/>
        <v>0</v>
      </c>
      <c r="O763" s="328">
        <f t="shared" si="211"/>
        <v>0</v>
      </c>
      <c r="P763" s="326">
        <f t="shared" si="211"/>
        <v>4</v>
      </c>
      <c r="Q763" s="327">
        <f t="shared" si="211"/>
        <v>1060</v>
      </c>
      <c r="R763" s="328">
        <f t="shared" si="211"/>
        <v>128</v>
      </c>
      <c r="S763" s="329">
        <f>SUM(S641,S665,S683,S697,S716,S734,S747,S759)/7</f>
        <v>3.3891269841269844</v>
      </c>
    </row>
    <row r="764" spans="1:19" s="251" customFormat="1" ht="12.95" customHeight="1" x14ac:dyDescent="0.2">
      <c r="A764" s="637" t="s">
        <v>179</v>
      </c>
      <c r="B764" s="638"/>
      <c r="C764" s="639"/>
      <c r="D764" s="330">
        <f t="shared" ref="D764:R764" si="212">D762+D763</f>
        <v>0</v>
      </c>
      <c r="E764" s="331">
        <f t="shared" si="212"/>
        <v>0</v>
      </c>
      <c r="F764" s="332">
        <f t="shared" si="212"/>
        <v>99</v>
      </c>
      <c r="G764" s="330">
        <f t="shared" si="212"/>
        <v>0</v>
      </c>
      <c r="H764" s="331">
        <f t="shared" si="212"/>
        <v>93</v>
      </c>
      <c r="I764" s="332">
        <f t="shared" si="212"/>
        <v>1039</v>
      </c>
      <c r="J764" s="330">
        <f t="shared" si="212"/>
        <v>6</v>
      </c>
      <c r="K764" s="331">
        <f t="shared" si="212"/>
        <v>3167</v>
      </c>
      <c r="L764" s="332">
        <f t="shared" si="212"/>
        <v>1488</v>
      </c>
      <c r="M764" s="330">
        <f t="shared" si="212"/>
        <v>1</v>
      </c>
      <c r="N764" s="331">
        <f t="shared" si="212"/>
        <v>172</v>
      </c>
      <c r="O764" s="332">
        <f t="shared" si="212"/>
        <v>82</v>
      </c>
      <c r="P764" s="330">
        <f t="shared" si="212"/>
        <v>7</v>
      </c>
      <c r="Q764" s="331">
        <f t="shared" si="212"/>
        <v>3432</v>
      </c>
      <c r="R764" s="332">
        <f t="shared" si="212"/>
        <v>2708</v>
      </c>
      <c r="S764" s="640">
        <f>(S762+S763)/2</f>
        <v>3.3995878968253965</v>
      </c>
    </row>
    <row r="765" spans="1:19" s="251" customFormat="1" ht="12.95" customHeight="1" x14ac:dyDescent="0.2">
      <c r="A765" s="637" t="s">
        <v>180</v>
      </c>
      <c r="B765" s="638"/>
      <c r="C765" s="639"/>
      <c r="D765" s="333">
        <f>(D762/(D762+E762+F762)*100)</f>
        <v>0</v>
      </c>
      <c r="E765" s="334">
        <f>(E762/(D762+E762+F762)*100)</f>
        <v>0</v>
      </c>
      <c r="F765" s="335">
        <f>(F762/(D762+E762+F762)*100)</f>
        <v>100</v>
      </c>
      <c r="G765" s="333">
        <f>(G762/(G762+H762+I762)*100)</f>
        <v>0</v>
      </c>
      <c r="H765" s="334">
        <f>(H762/(G762+H762+I762)*100)</f>
        <v>8.2155477031802118</v>
      </c>
      <c r="I765" s="335">
        <f>(I762/(G762+H762+I762)*100)</f>
        <v>91.784452296819779</v>
      </c>
      <c r="J765" s="333">
        <f>(J762/(J762+K762+L762)*100)</f>
        <v>5.7653502450273855E-2</v>
      </c>
      <c r="K765" s="334">
        <f>(K762/(J762+K762+L762)*100)</f>
        <v>60.737964831363499</v>
      </c>
      <c r="L765" s="335">
        <f>(L762/(J762+K762+L762)*100)</f>
        <v>39.204381666186222</v>
      </c>
      <c r="M765" s="333">
        <f>(M762/(M762+N762+O762)*100)</f>
        <v>0.39215686274509803</v>
      </c>
      <c r="N765" s="334">
        <f>(N762/(M762+N762+O762)*100)</f>
        <v>67.450980392156865</v>
      </c>
      <c r="O765" s="335">
        <f>(O762/(M762+N762+O762)*100)</f>
        <v>32.156862745098039</v>
      </c>
      <c r="P765" s="333">
        <f>(P762/(P762+Q762+R762)*100)</f>
        <v>6.0544904137235116E-2</v>
      </c>
      <c r="Q765" s="334">
        <f>(Q762/(P762+Q762+R762)*100)</f>
        <v>47.870837537840565</v>
      </c>
      <c r="R765" s="335">
        <f>(R762/(P762+Q762+R762)*100)</f>
        <v>52.068617558022204</v>
      </c>
      <c r="S765" s="641"/>
    </row>
    <row r="766" spans="1:19" s="251" customFormat="1" ht="12.95" customHeight="1" x14ac:dyDescent="0.2">
      <c r="A766" s="642" t="s">
        <v>181</v>
      </c>
      <c r="B766" s="643"/>
      <c r="C766" s="644"/>
      <c r="D766" s="645">
        <f>SUM(S618:S624)/7</f>
        <v>3.820476190476191</v>
      </c>
      <c r="E766" s="646"/>
      <c r="F766" s="647"/>
      <c r="G766" s="645">
        <f>SUM(S586,S590,S598,S599,S603,S606:S610,S614:S617)/14</f>
        <v>3.7166666666666672</v>
      </c>
      <c r="H766" s="646"/>
      <c r="I766" s="647"/>
      <c r="J766" s="645">
        <f>SUM(S630,S650,S652,S654,S656,S658,S660,S663,S664,S678,S688,S709,S710,S711,S712,S714,S725,S740,S742,S752,S753,S754,S755,S756,S757)/24</f>
        <v>3.3970206679894175</v>
      </c>
      <c r="K766" s="646"/>
      <c r="L766" s="647"/>
      <c r="M766" s="645">
        <f>SUM(S651,S653,S655,S657,S659,S661,S662,S713,S758)/9</f>
        <v>3.3372222222222216</v>
      </c>
      <c r="N766" s="646"/>
      <c r="O766" s="647"/>
      <c r="P766" s="619">
        <f>SUM(P764:R764)</f>
        <v>6147</v>
      </c>
      <c r="Q766" s="620"/>
      <c r="R766" s="620"/>
      <c r="S766" s="621"/>
    </row>
    <row r="767" spans="1:19" s="251" customFormat="1" ht="12.95" customHeight="1" x14ac:dyDescent="0.2">
      <c r="A767" s="625" t="s">
        <v>182</v>
      </c>
      <c r="B767" s="626"/>
      <c r="C767" s="627"/>
      <c r="D767" s="628">
        <v>0</v>
      </c>
      <c r="E767" s="629"/>
      <c r="F767" s="630"/>
      <c r="G767" s="628">
        <v>0</v>
      </c>
      <c r="H767" s="629"/>
      <c r="I767" s="630"/>
      <c r="J767" s="628">
        <f>SUM(S641,S665,S683,S697,S716,S734,S747,S759)/7</f>
        <v>3.3891269841269844</v>
      </c>
      <c r="K767" s="629"/>
      <c r="L767" s="630"/>
      <c r="M767" s="628"/>
      <c r="N767" s="629"/>
      <c r="O767" s="630"/>
      <c r="P767" s="622"/>
      <c r="Q767" s="623"/>
      <c r="R767" s="623"/>
      <c r="S767" s="624"/>
    </row>
    <row r="768" spans="1:19" ht="12.75" customHeight="1" x14ac:dyDescent="0.2">
      <c r="K768" s="336"/>
      <c r="N768" s="336"/>
      <c r="Q768" s="189"/>
    </row>
  </sheetData>
  <mergeCells count="112">
    <mergeCell ref="P50:R51"/>
    <mergeCell ref="S50:S52"/>
    <mergeCell ref="P98:R99"/>
    <mergeCell ref="S98:S100"/>
    <mergeCell ref="P145:R146"/>
    <mergeCell ref="S145:S147"/>
    <mergeCell ref="A1:S1"/>
    <mergeCell ref="A2:S2"/>
    <mergeCell ref="A3:S3"/>
    <mergeCell ref="A4:S4"/>
    <mergeCell ref="P6:R7"/>
    <mergeCell ref="S6:S8"/>
    <mergeCell ref="P190:S191"/>
    <mergeCell ref="A191:C191"/>
    <mergeCell ref="D191:F191"/>
    <mergeCell ref="G191:I191"/>
    <mergeCell ref="J191:L191"/>
    <mergeCell ref="M191:O191"/>
    <mergeCell ref="A186:C186"/>
    <mergeCell ref="A187:C187"/>
    <mergeCell ref="A188:C188"/>
    <mergeCell ref="S188:S189"/>
    <mergeCell ref="A189:C189"/>
    <mergeCell ref="A190:C190"/>
    <mergeCell ref="D190:F190"/>
    <mergeCell ref="G190:I190"/>
    <mergeCell ref="J190:L190"/>
    <mergeCell ref="M190:O190"/>
    <mergeCell ref="P242:R243"/>
    <mergeCell ref="S242:S244"/>
    <mergeCell ref="P290:R291"/>
    <mergeCell ref="S290:S292"/>
    <mergeCell ref="P337:R338"/>
    <mergeCell ref="S337:S339"/>
    <mergeCell ref="A193:S193"/>
    <mergeCell ref="A194:S194"/>
    <mergeCell ref="A195:S195"/>
    <mergeCell ref="A196:S196"/>
    <mergeCell ref="P198:R199"/>
    <mergeCell ref="S198:S200"/>
    <mergeCell ref="P382:S383"/>
    <mergeCell ref="A383:C383"/>
    <mergeCell ref="D383:F383"/>
    <mergeCell ref="G383:I383"/>
    <mergeCell ref="J383:L383"/>
    <mergeCell ref="M383:O383"/>
    <mergeCell ref="A378:C378"/>
    <mergeCell ref="A379:C379"/>
    <mergeCell ref="A380:C380"/>
    <mergeCell ref="S380:S381"/>
    <mergeCell ref="A381:C381"/>
    <mergeCell ref="A382:C382"/>
    <mergeCell ref="D382:F382"/>
    <mergeCell ref="G382:I382"/>
    <mergeCell ref="J382:L382"/>
    <mergeCell ref="M382:O382"/>
    <mergeCell ref="P434:R435"/>
    <mergeCell ref="S434:S436"/>
    <mergeCell ref="P482:R483"/>
    <mergeCell ref="S482:S484"/>
    <mergeCell ref="P529:R530"/>
    <mergeCell ref="S529:S531"/>
    <mergeCell ref="A385:S385"/>
    <mergeCell ref="A386:S386"/>
    <mergeCell ref="A387:S387"/>
    <mergeCell ref="A388:S388"/>
    <mergeCell ref="P390:R391"/>
    <mergeCell ref="S390:S392"/>
    <mergeCell ref="P574:S575"/>
    <mergeCell ref="A575:C575"/>
    <mergeCell ref="D575:F575"/>
    <mergeCell ref="G575:I575"/>
    <mergeCell ref="J575:L575"/>
    <mergeCell ref="M575:O575"/>
    <mergeCell ref="A570:C570"/>
    <mergeCell ref="A571:C571"/>
    <mergeCell ref="A572:C572"/>
    <mergeCell ref="S572:S573"/>
    <mergeCell ref="A573:C573"/>
    <mergeCell ref="A574:C574"/>
    <mergeCell ref="D574:F574"/>
    <mergeCell ref="G574:I574"/>
    <mergeCell ref="J574:L574"/>
    <mergeCell ref="M574:O574"/>
    <mergeCell ref="P626:R627"/>
    <mergeCell ref="S626:S628"/>
    <mergeCell ref="P674:R675"/>
    <mergeCell ref="S674:S676"/>
    <mergeCell ref="P721:R722"/>
    <mergeCell ref="S721:S723"/>
    <mergeCell ref="A577:S577"/>
    <mergeCell ref="A578:S578"/>
    <mergeCell ref="A579:S579"/>
    <mergeCell ref="A580:S580"/>
    <mergeCell ref="P582:R583"/>
    <mergeCell ref="S582:S584"/>
    <mergeCell ref="P766:S767"/>
    <mergeCell ref="A767:C767"/>
    <mergeCell ref="D767:F767"/>
    <mergeCell ref="G767:I767"/>
    <mergeCell ref="J767:L767"/>
    <mergeCell ref="M767:O767"/>
    <mergeCell ref="A762:C762"/>
    <mergeCell ref="A763:C763"/>
    <mergeCell ref="A764:C764"/>
    <mergeCell ref="S764:S765"/>
    <mergeCell ref="A765:C765"/>
    <mergeCell ref="A766:C766"/>
    <mergeCell ref="D766:F766"/>
    <mergeCell ref="G766:I766"/>
    <mergeCell ref="J766:L766"/>
    <mergeCell ref="M766:O766"/>
  </mergeCells>
  <printOptions horizontalCentered="1"/>
  <pageMargins left="0.78740157480314965" right="0.78740157480314965" top="0.51181102362204722" bottom="0.19685039370078741" header="0.51181102362204722" footer="0.19685039370078741"/>
  <pageSetup paperSize="9" firstPageNumber="18" orientation="landscape" useFirstPageNumber="1" horizontalDpi="4294967294" verticalDpi="4294967294" r:id="rId1"/>
  <headerFooter alignWithMargins="0">
    <oddFooter xml:space="preserve">&amp;L&amp;"+,Bold Italic"&amp;9       Bagian Sistem Informasi, BAPSI - UNM&amp;R&amp;"+,Bold Italic"&amp;9~  &amp;P  ~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6"/>
  <sheetViews>
    <sheetView tabSelected="1" workbookViewId="0">
      <selection activeCell="X59" sqref="X59"/>
    </sheetView>
  </sheetViews>
  <sheetFormatPr defaultRowHeight="15.95" customHeight="1" x14ac:dyDescent="0.2"/>
  <cols>
    <col min="1" max="1" width="3.140625" style="7" customWidth="1"/>
    <col min="2" max="2" width="2.85546875" style="7" customWidth="1"/>
    <col min="3" max="3" width="21.7109375" style="7" customWidth="1"/>
    <col min="4" max="4" width="2.7109375" style="4" customWidth="1"/>
    <col min="5" max="5" width="3.5703125" style="5" customWidth="1"/>
    <col min="6" max="6" width="3.7109375" style="5" customWidth="1"/>
    <col min="7" max="7" width="4.5703125" style="5" customWidth="1"/>
    <col min="8" max="8" width="3.5703125" style="5" customWidth="1"/>
    <col min="9" max="9" width="3.7109375" style="5" customWidth="1"/>
    <col min="10" max="10" width="5.7109375" style="5" customWidth="1"/>
    <col min="11" max="11" width="3.7109375" style="5" customWidth="1"/>
    <col min="12" max="12" width="5.7109375" style="5" customWidth="1"/>
    <col min="13" max="13" width="7.85546875" style="5" customWidth="1"/>
    <col min="14" max="14" width="3.7109375" style="5" customWidth="1"/>
    <col min="15" max="15" width="4.5703125" style="5" customWidth="1"/>
    <col min="16" max="16" width="4.7109375" style="5" customWidth="1"/>
    <col min="17" max="17" width="4.140625" style="5" customWidth="1"/>
    <col min="18" max="18" width="5.85546875" style="5" customWidth="1"/>
    <col min="19" max="19" width="5.7109375" style="5" customWidth="1"/>
    <col min="20" max="20" width="5.28515625" style="6" customWidth="1"/>
    <col min="21" max="22" width="9.140625" style="7"/>
    <col min="23" max="24" width="19.42578125" style="7" customWidth="1"/>
    <col min="25" max="256" width="9.140625" style="7"/>
    <col min="257" max="257" width="3.140625" style="7" customWidth="1"/>
    <col min="258" max="258" width="2.85546875" style="7" customWidth="1"/>
    <col min="259" max="259" width="21.7109375" style="7" customWidth="1"/>
    <col min="260" max="260" width="2.7109375" style="7" customWidth="1"/>
    <col min="261" max="261" width="3.5703125" style="7" customWidth="1"/>
    <col min="262" max="262" width="3.7109375" style="7" customWidth="1"/>
    <col min="263" max="263" width="4.5703125" style="7" customWidth="1"/>
    <col min="264" max="264" width="3.5703125" style="7" customWidth="1"/>
    <col min="265" max="265" width="3.7109375" style="7" customWidth="1"/>
    <col min="266" max="266" width="5.7109375" style="7" customWidth="1"/>
    <col min="267" max="267" width="3.7109375" style="7" customWidth="1"/>
    <col min="268" max="268" width="5.7109375" style="7" customWidth="1"/>
    <col min="269" max="269" width="5.5703125" style="7" customWidth="1"/>
    <col min="270" max="270" width="3.7109375" style="7" customWidth="1"/>
    <col min="271" max="271" width="4.5703125" style="7" customWidth="1"/>
    <col min="272" max="272" width="4.7109375" style="7" customWidth="1"/>
    <col min="273" max="273" width="4.140625" style="7" customWidth="1"/>
    <col min="274" max="274" width="5.85546875" style="7" customWidth="1"/>
    <col min="275" max="275" width="5.7109375" style="7" customWidth="1"/>
    <col min="276" max="276" width="5.28515625" style="7" customWidth="1"/>
    <col min="277" max="278" width="9.140625" style="7"/>
    <col min="279" max="280" width="19.42578125" style="7" customWidth="1"/>
    <col min="281" max="512" width="9.140625" style="7"/>
    <col min="513" max="513" width="3.140625" style="7" customWidth="1"/>
    <col min="514" max="514" width="2.85546875" style="7" customWidth="1"/>
    <col min="515" max="515" width="21.7109375" style="7" customWidth="1"/>
    <col min="516" max="516" width="2.7109375" style="7" customWidth="1"/>
    <col min="517" max="517" width="3.5703125" style="7" customWidth="1"/>
    <col min="518" max="518" width="3.7109375" style="7" customWidth="1"/>
    <col min="519" max="519" width="4.5703125" style="7" customWidth="1"/>
    <col min="520" max="520" width="3.5703125" style="7" customWidth="1"/>
    <col min="521" max="521" width="3.7109375" style="7" customWidth="1"/>
    <col min="522" max="522" width="5.7109375" style="7" customWidth="1"/>
    <col min="523" max="523" width="3.7109375" style="7" customWidth="1"/>
    <col min="524" max="524" width="5.7109375" style="7" customWidth="1"/>
    <col min="525" max="525" width="5.5703125" style="7" customWidth="1"/>
    <col min="526" max="526" width="3.7109375" style="7" customWidth="1"/>
    <col min="527" max="527" width="4.5703125" style="7" customWidth="1"/>
    <col min="528" max="528" width="4.7109375" style="7" customWidth="1"/>
    <col min="529" max="529" width="4.140625" style="7" customWidth="1"/>
    <col min="530" max="530" width="5.85546875" style="7" customWidth="1"/>
    <col min="531" max="531" width="5.7109375" style="7" customWidth="1"/>
    <col min="532" max="532" width="5.28515625" style="7" customWidth="1"/>
    <col min="533" max="534" width="9.140625" style="7"/>
    <col min="535" max="536" width="19.42578125" style="7" customWidth="1"/>
    <col min="537" max="768" width="9.140625" style="7"/>
    <col min="769" max="769" width="3.140625" style="7" customWidth="1"/>
    <col min="770" max="770" width="2.85546875" style="7" customWidth="1"/>
    <col min="771" max="771" width="21.7109375" style="7" customWidth="1"/>
    <col min="772" max="772" width="2.7109375" style="7" customWidth="1"/>
    <col min="773" max="773" width="3.5703125" style="7" customWidth="1"/>
    <col min="774" max="774" width="3.7109375" style="7" customWidth="1"/>
    <col min="775" max="775" width="4.5703125" style="7" customWidth="1"/>
    <col min="776" max="776" width="3.5703125" style="7" customWidth="1"/>
    <col min="777" max="777" width="3.7109375" style="7" customWidth="1"/>
    <col min="778" max="778" width="5.7109375" style="7" customWidth="1"/>
    <col min="779" max="779" width="3.7109375" style="7" customWidth="1"/>
    <col min="780" max="780" width="5.7109375" style="7" customWidth="1"/>
    <col min="781" max="781" width="5.5703125" style="7" customWidth="1"/>
    <col min="782" max="782" width="3.7109375" style="7" customWidth="1"/>
    <col min="783" max="783" width="4.5703125" style="7" customWidth="1"/>
    <col min="784" max="784" width="4.7109375" style="7" customWidth="1"/>
    <col min="785" max="785" width="4.140625" style="7" customWidth="1"/>
    <col min="786" max="786" width="5.85546875" style="7" customWidth="1"/>
    <col min="787" max="787" width="5.7109375" style="7" customWidth="1"/>
    <col min="788" max="788" width="5.28515625" style="7" customWidth="1"/>
    <col min="789" max="790" width="9.140625" style="7"/>
    <col min="791" max="792" width="19.42578125" style="7" customWidth="1"/>
    <col min="793" max="1024" width="9.140625" style="7"/>
    <col min="1025" max="1025" width="3.140625" style="7" customWidth="1"/>
    <col min="1026" max="1026" width="2.85546875" style="7" customWidth="1"/>
    <col min="1027" max="1027" width="21.7109375" style="7" customWidth="1"/>
    <col min="1028" max="1028" width="2.7109375" style="7" customWidth="1"/>
    <col min="1029" max="1029" width="3.5703125" style="7" customWidth="1"/>
    <col min="1030" max="1030" width="3.7109375" style="7" customWidth="1"/>
    <col min="1031" max="1031" width="4.5703125" style="7" customWidth="1"/>
    <col min="1032" max="1032" width="3.5703125" style="7" customWidth="1"/>
    <col min="1033" max="1033" width="3.7109375" style="7" customWidth="1"/>
    <col min="1034" max="1034" width="5.7109375" style="7" customWidth="1"/>
    <col min="1035" max="1035" width="3.7109375" style="7" customWidth="1"/>
    <col min="1036" max="1036" width="5.7109375" style="7" customWidth="1"/>
    <col min="1037" max="1037" width="5.5703125" style="7" customWidth="1"/>
    <col min="1038" max="1038" width="3.7109375" style="7" customWidth="1"/>
    <col min="1039" max="1039" width="4.5703125" style="7" customWidth="1"/>
    <col min="1040" max="1040" width="4.7109375" style="7" customWidth="1"/>
    <col min="1041" max="1041" width="4.140625" style="7" customWidth="1"/>
    <col min="1042" max="1042" width="5.85546875" style="7" customWidth="1"/>
    <col min="1043" max="1043" width="5.7109375" style="7" customWidth="1"/>
    <col min="1044" max="1044" width="5.28515625" style="7" customWidth="1"/>
    <col min="1045" max="1046" width="9.140625" style="7"/>
    <col min="1047" max="1048" width="19.42578125" style="7" customWidth="1"/>
    <col min="1049" max="1280" width="9.140625" style="7"/>
    <col min="1281" max="1281" width="3.140625" style="7" customWidth="1"/>
    <col min="1282" max="1282" width="2.85546875" style="7" customWidth="1"/>
    <col min="1283" max="1283" width="21.7109375" style="7" customWidth="1"/>
    <col min="1284" max="1284" width="2.7109375" style="7" customWidth="1"/>
    <col min="1285" max="1285" width="3.5703125" style="7" customWidth="1"/>
    <col min="1286" max="1286" width="3.7109375" style="7" customWidth="1"/>
    <col min="1287" max="1287" width="4.5703125" style="7" customWidth="1"/>
    <col min="1288" max="1288" width="3.5703125" style="7" customWidth="1"/>
    <col min="1289" max="1289" width="3.7109375" style="7" customWidth="1"/>
    <col min="1290" max="1290" width="5.7109375" style="7" customWidth="1"/>
    <col min="1291" max="1291" width="3.7109375" style="7" customWidth="1"/>
    <col min="1292" max="1292" width="5.7109375" style="7" customWidth="1"/>
    <col min="1293" max="1293" width="5.5703125" style="7" customWidth="1"/>
    <col min="1294" max="1294" width="3.7109375" style="7" customWidth="1"/>
    <col min="1295" max="1295" width="4.5703125" style="7" customWidth="1"/>
    <col min="1296" max="1296" width="4.7109375" style="7" customWidth="1"/>
    <col min="1297" max="1297" width="4.140625" style="7" customWidth="1"/>
    <col min="1298" max="1298" width="5.85546875" style="7" customWidth="1"/>
    <col min="1299" max="1299" width="5.7109375" style="7" customWidth="1"/>
    <col min="1300" max="1300" width="5.28515625" style="7" customWidth="1"/>
    <col min="1301" max="1302" width="9.140625" style="7"/>
    <col min="1303" max="1304" width="19.42578125" style="7" customWidth="1"/>
    <col min="1305" max="1536" width="9.140625" style="7"/>
    <col min="1537" max="1537" width="3.140625" style="7" customWidth="1"/>
    <col min="1538" max="1538" width="2.85546875" style="7" customWidth="1"/>
    <col min="1539" max="1539" width="21.7109375" style="7" customWidth="1"/>
    <col min="1540" max="1540" width="2.7109375" style="7" customWidth="1"/>
    <col min="1541" max="1541" width="3.5703125" style="7" customWidth="1"/>
    <col min="1542" max="1542" width="3.7109375" style="7" customWidth="1"/>
    <col min="1543" max="1543" width="4.5703125" style="7" customWidth="1"/>
    <col min="1544" max="1544" width="3.5703125" style="7" customWidth="1"/>
    <col min="1545" max="1545" width="3.7109375" style="7" customWidth="1"/>
    <col min="1546" max="1546" width="5.7109375" style="7" customWidth="1"/>
    <col min="1547" max="1547" width="3.7109375" style="7" customWidth="1"/>
    <col min="1548" max="1548" width="5.7109375" style="7" customWidth="1"/>
    <col min="1549" max="1549" width="5.5703125" style="7" customWidth="1"/>
    <col min="1550" max="1550" width="3.7109375" style="7" customWidth="1"/>
    <col min="1551" max="1551" width="4.5703125" style="7" customWidth="1"/>
    <col min="1552" max="1552" width="4.7109375" style="7" customWidth="1"/>
    <col min="1553" max="1553" width="4.140625" style="7" customWidth="1"/>
    <col min="1554" max="1554" width="5.85546875" style="7" customWidth="1"/>
    <col min="1555" max="1555" width="5.7109375" style="7" customWidth="1"/>
    <col min="1556" max="1556" width="5.28515625" style="7" customWidth="1"/>
    <col min="1557" max="1558" width="9.140625" style="7"/>
    <col min="1559" max="1560" width="19.42578125" style="7" customWidth="1"/>
    <col min="1561" max="1792" width="9.140625" style="7"/>
    <col min="1793" max="1793" width="3.140625" style="7" customWidth="1"/>
    <col min="1794" max="1794" width="2.85546875" style="7" customWidth="1"/>
    <col min="1795" max="1795" width="21.7109375" style="7" customWidth="1"/>
    <col min="1796" max="1796" width="2.7109375" style="7" customWidth="1"/>
    <col min="1797" max="1797" width="3.5703125" style="7" customWidth="1"/>
    <col min="1798" max="1798" width="3.7109375" style="7" customWidth="1"/>
    <col min="1799" max="1799" width="4.5703125" style="7" customWidth="1"/>
    <col min="1800" max="1800" width="3.5703125" style="7" customWidth="1"/>
    <col min="1801" max="1801" width="3.7109375" style="7" customWidth="1"/>
    <col min="1802" max="1802" width="5.7109375" style="7" customWidth="1"/>
    <col min="1803" max="1803" width="3.7109375" style="7" customWidth="1"/>
    <col min="1804" max="1804" width="5.7109375" style="7" customWidth="1"/>
    <col min="1805" max="1805" width="5.5703125" style="7" customWidth="1"/>
    <col min="1806" max="1806" width="3.7109375" style="7" customWidth="1"/>
    <col min="1807" max="1807" width="4.5703125" style="7" customWidth="1"/>
    <col min="1808" max="1808" width="4.7109375" style="7" customWidth="1"/>
    <col min="1809" max="1809" width="4.140625" style="7" customWidth="1"/>
    <col min="1810" max="1810" width="5.85546875" style="7" customWidth="1"/>
    <col min="1811" max="1811" width="5.7109375" style="7" customWidth="1"/>
    <col min="1812" max="1812" width="5.28515625" style="7" customWidth="1"/>
    <col min="1813" max="1814" width="9.140625" style="7"/>
    <col min="1815" max="1816" width="19.42578125" style="7" customWidth="1"/>
    <col min="1817" max="2048" width="9.140625" style="7"/>
    <col min="2049" max="2049" width="3.140625" style="7" customWidth="1"/>
    <col min="2050" max="2050" width="2.85546875" style="7" customWidth="1"/>
    <col min="2051" max="2051" width="21.7109375" style="7" customWidth="1"/>
    <col min="2052" max="2052" width="2.7109375" style="7" customWidth="1"/>
    <col min="2053" max="2053" width="3.5703125" style="7" customWidth="1"/>
    <col min="2054" max="2054" width="3.7109375" style="7" customWidth="1"/>
    <col min="2055" max="2055" width="4.5703125" style="7" customWidth="1"/>
    <col min="2056" max="2056" width="3.5703125" style="7" customWidth="1"/>
    <col min="2057" max="2057" width="3.7109375" style="7" customWidth="1"/>
    <col min="2058" max="2058" width="5.7109375" style="7" customWidth="1"/>
    <col min="2059" max="2059" width="3.7109375" style="7" customWidth="1"/>
    <col min="2060" max="2060" width="5.7109375" style="7" customWidth="1"/>
    <col min="2061" max="2061" width="5.5703125" style="7" customWidth="1"/>
    <col min="2062" max="2062" width="3.7109375" style="7" customWidth="1"/>
    <col min="2063" max="2063" width="4.5703125" style="7" customWidth="1"/>
    <col min="2064" max="2064" width="4.7109375" style="7" customWidth="1"/>
    <col min="2065" max="2065" width="4.140625" style="7" customWidth="1"/>
    <col min="2066" max="2066" width="5.85546875" style="7" customWidth="1"/>
    <col min="2067" max="2067" width="5.7109375" style="7" customWidth="1"/>
    <col min="2068" max="2068" width="5.28515625" style="7" customWidth="1"/>
    <col min="2069" max="2070" width="9.140625" style="7"/>
    <col min="2071" max="2072" width="19.42578125" style="7" customWidth="1"/>
    <col min="2073" max="2304" width="9.140625" style="7"/>
    <col min="2305" max="2305" width="3.140625" style="7" customWidth="1"/>
    <col min="2306" max="2306" width="2.85546875" style="7" customWidth="1"/>
    <col min="2307" max="2307" width="21.7109375" style="7" customWidth="1"/>
    <col min="2308" max="2308" width="2.7109375" style="7" customWidth="1"/>
    <col min="2309" max="2309" width="3.5703125" style="7" customWidth="1"/>
    <col min="2310" max="2310" width="3.7109375" style="7" customWidth="1"/>
    <col min="2311" max="2311" width="4.5703125" style="7" customWidth="1"/>
    <col min="2312" max="2312" width="3.5703125" style="7" customWidth="1"/>
    <col min="2313" max="2313" width="3.7109375" style="7" customWidth="1"/>
    <col min="2314" max="2314" width="5.7109375" style="7" customWidth="1"/>
    <col min="2315" max="2315" width="3.7109375" style="7" customWidth="1"/>
    <col min="2316" max="2316" width="5.7109375" style="7" customWidth="1"/>
    <col min="2317" max="2317" width="5.5703125" style="7" customWidth="1"/>
    <col min="2318" max="2318" width="3.7109375" style="7" customWidth="1"/>
    <col min="2319" max="2319" width="4.5703125" style="7" customWidth="1"/>
    <col min="2320" max="2320" width="4.7109375" style="7" customWidth="1"/>
    <col min="2321" max="2321" width="4.140625" style="7" customWidth="1"/>
    <col min="2322" max="2322" width="5.85546875" style="7" customWidth="1"/>
    <col min="2323" max="2323" width="5.7109375" style="7" customWidth="1"/>
    <col min="2324" max="2324" width="5.28515625" style="7" customWidth="1"/>
    <col min="2325" max="2326" width="9.140625" style="7"/>
    <col min="2327" max="2328" width="19.42578125" style="7" customWidth="1"/>
    <col min="2329" max="2560" width="9.140625" style="7"/>
    <col min="2561" max="2561" width="3.140625" style="7" customWidth="1"/>
    <col min="2562" max="2562" width="2.85546875" style="7" customWidth="1"/>
    <col min="2563" max="2563" width="21.7109375" style="7" customWidth="1"/>
    <col min="2564" max="2564" width="2.7109375" style="7" customWidth="1"/>
    <col min="2565" max="2565" width="3.5703125" style="7" customWidth="1"/>
    <col min="2566" max="2566" width="3.7109375" style="7" customWidth="1"/>
    <col min="2567" max="2567" width="4.5703125" style="7" customWidth="1"/>
    <col min="2568" max="2568" width="3.5703125" style="7" customWidth="1"/>
    <col min="2569" max="2569" width="3.7109375" style="7" customWidth="1"/>
    <col min="2570" max="2570" width="5.7109375" style="7" customWidth="1"/>
    <col min="2571" max="2571" width="3.7109375" style="7" customWidth="1"/>
    <col min="2572" max="2572" width="5.7109375" style="7" customWidth="1"/>
    <col min="2573" max="2573" width="5.5703125" style="7" customWidth="1"/>
    <col min="2574" max="2574" width="3.7109375" style="7" customWidth="1"/>
    <col min="2575" max="2575" width="4.5703125" style="7" customWidth="1"/>
    <col min="2576" max="2576" width="4.7109375" style="7" customWidth="1"/>
    <col min="2577" max="2577" width="4.140625" style="7" customWidth="1"/>
    <col min="2578" max="2578" width="5.85546875" style="7" customWidth="1"/>
    <col min="2579" max="2579" width="5.7109375" style="7" customWidth="1"/>
    <col min="2580" max="2580" width="5.28515625" style="7" customWidth="1"/>
    <col min="2581" max="2582" width="9.140625" style="7"/>
    <col min="2583" max="2584" width="19.42578125" style="7" customWidth="1"/>
    <col min="2585" max="2816" width="9.140625" style="7"/>
    <col min="2817" max="2817" width="3.140625" style="7" customWidth="1"/>
    <col min="2818" max="2818" width="2.85546875" style="7" customWidth="1"/>
    <col min="2819" max="2819" width="21.7109375" style="7" customWidth="1"/>
    <col min="2820" max="2820" width="2.7109375" style="7" customWidth="1"/>
    <col min="2821" max="2821" width="3.5703125" style="7" customWidth="1"/>
    <col min="2822" max="2822" width="3.7109375" style="7" customWidth="1"/>
    <col min="2823" max="2823" width="4.5703125" style="7" customWidth="1"/>
    <col min="2824" max="2824" width="3.5703125" style="7" customWidth="1"/>
    <col min="2825" max="2825" width="3.7109375" style="7" customWidth="1"/>
    <col min="2826" max="2826" width="5.7109375" style="7" customWidth="1"/>
    <col min="2827" max="2827" width="3.7109375" style="7" customWidth="1"/>
    <col min="2828" max="2828" width="5.7109375" style="7" customWidth="1"/>
    <col min="2829" max="2829" width="5.5703125" style="7" customWidth="1"/>
    <col min="2830" max="2830" width="3.7109375" style="7" customWidth="1"/>
    <col min="2831" max="2831" width="4.5703125" style="7" customWidth="1"/>
    <col min="2832" max="2832" width="4.7109375" style="7" customWidth="1"/>
    <col min="2833" max="2833" width="4.140625" style="7" customWidth="1"/>
    <col min="2834" max="2834" width="5.85546875" style="7" customWidth="1"/>
    <col min="2835" max="2835" width="5.7109375" style="7" customWidth="1"/>
    <col min="2836" max="2836" width="5.28515625" style="7" customWidth="1"/>
    <col min="2837" max="2838" width="9.140625" style="7"/>
    <col min="2839" max="2840" width="19.42578125" style="7" customWidth="1"/>
    <col min="2841" max="3072" width="9.140625" style="7"/>
    <col min="3073" max="3073" width="3.140625" style="7" customWidth="1"/>
    <col min="3074" max="3074" width="2.85546875" style="7" customWidth="1"/>
    <col min="3075" max="3075" width="21.7109375" style="7" customWidth="1"/>
    <col min="3076" max="3076" width="2.7109375" style="7" customWidth="1"/>
    <col min="3077" max="3077" width="3.5703125" style="7" customWidth="1"/>
    <col min="3078" max="3078" width="3.7109375" style="7" customWidth="1"/>
    <col min="3079" max="3079" width="4.5703125" style="7" customWidth="1"/>
    <col min="3080" max="3080" width="3.5703125" style="7" customWidth="1"/>
    <col min="3081" max="3081" width="3.7109375" style="7" customWidth="1"/>
    <col min="3082" max="3082" width="5.7109375" style="7" customWidth="1"/>
    <col min="3083" max="3083" width="3.7109375" style="7" customWidth="1"/>
    <col min="3084" max="3084" width="5.7109375" style="7" customWidth="1"/>
    <col min="3085" max="3085" width="5.5703125" style="7" customWidth="1"/>
    <col min="3086" max="3086" width="3.7109375" style="7" customWidth="1"/>
    <col min="3087" max="3087" width="4.5703125" style="7" customWidth="1"/>
    <col min="3088" max="3088" width="4.7109375" style="7" customWidth="1"/>
    <col min="3089" max="3089" width="4.140625" style="7" customWidth="1"/>
    <col min="3090" max="3090" width="5.85546875" style="7" customWidth="1"/>
    <col min="3091" max="3091" width="5.7109375" style="7" customWidth="1"/>
    <col min="3092" max="3092" width="5.28515625" style="7" customWidth="1"/>
    <col min="3093" max="3094" width="9.140625" style="7"/>
    <col min="3095" max="3096" width="19.42578125" style="7" customWidth="1"/>
    <col min="3097" max="3328" width="9.140625" style="7"/>
    <col min="3329" max="3329" width="3.140625" style="7" customWidth="1"/>
    <col min="3330" max="3330" width="2.85546875" style="7" customWidth="1"/>
    <col min="3331" max="3331" width="21.7109375" style="7" customWidth="1"/>
    <col min="3332" max="3332" width="2.7109375" style="7" customWidth="1"/>
    <col min="3333" max="3333" width="3.5703125" style="7" customWidth="1"/>
    <col min="3334" max="3334" width="3.7109375" style="7" customWidth="1"/>
    <col min="3335" max="3335" width="4.5703125" style="7" customWidth="1"/>
    <col min="3336" max="3336" width="3.5703125" style="7" customWidth="1"/>
    <col min="3337" max="3337" width="3.7109375" style="7" customWidth="1"/>
    <col min="3338" max="3338" width="5.7109375" style="7" customWidth="1"/>
    <col min="3339" max="3339" width="3.7109375" style="7" customWidth="1"/>
    <col min="3340" max="3340" width="5.7109375" style="7" customWidth="1"/>
    <col min="3341" max="3341" width="5.5703125" style="7" customWidth="1"/>
    <col min="3342" max="3342" width="3.7109375" style="7" customWidth="1"/>
    <col min="3343" max="3343" width="4.5703125" style="7" customWidth="1"/>
    <col min="3344" max="3344" width="4.7109375" style="7" customWidth="1"/>
    <col min="3345" max="3345" width="4.140625" style="7" customWidth="1"/>
    <col min="3346" max="3346" width="5.85546875" style="7" customWidth="1"/>
    <col min="3347" max="3347" width="5.7109375" style="7" customWidth="1"/>
    <col min="3348" max="3348" width="5.28515625" style="7" customWidth="1"/>
    <col min="3349" max="3350" width="9.140625" style="7"/>
    <col min="3351" max="3352" width="19.42578125" style="7" customWidth="1"/>
    <col min="3353" max="3584" width="9.140625" style="7"/>
    <col min="3585" max="3585" width="3.140625" style="7" customWidth="1"/>
    <col min="3586" max="3586" width="2.85546875" style="7" customWidth="1"/>
    <col min="3587" max="3587" width="21.7109375" style="7" customWidth="1"/>
    <col min="3588" max="3588" width="2.7109375" style="7" customWidth="1"/>
    <col min="3589" max="3589" width="3.5703125" style="7" customWidth="1"/>
    <col min="3590" max="3590" width="3.7109375" style="7" customWidth="1"/>
    <col min="3591" max="3591" width="4.5703125" style="7" customWidth="1"/>
    <col min="3592" max="3592" width="3.5703125" style="7" customWidth="1"/>
    <col min="3593" max="3593" width="3.7109375" style="7" customWidth="1"/>
    <col min="3594" max="3594" width="5.7109375" style="7" customWidth="1"/>
    <col min="3595" max="3595" width="3.7109375" style="7" customWidth="1"/>
    <col min="3596" max="3596" width="5.7109375" style="7" customWidth="1"/>
    <col min="3597" max="3597" width="5.5703125" style="7" customWidth="1"/>
    <col min="3598" max="3598" width="3.7109375" style="7" customWidth="1"/>
    <col min="3599" max="3599" width="4.5703125" style="7" customWidth="1"/>
    <col min="3600" max="3600" width="4.7109375" style="7" customWidth="1"/>
    <col min="3601" max="3601" width="4.140625" style="7" customWidth="1"/>
    <col min="3602" max="3602" width="5.85546875" style="7" customWidth="1"/>
    <col min="3603" max="3603" width="5.7109375" style="7" customWidth="1"/>
    <col min="3604" max="3604" width="5.28515625" style="7" customWidth="1"/>
    <col min="3605" max="3606" width="9.140625" style="7"/>
    <col min="3607" max="3608" width="19.42578125" style="7" customWidth="1"/>
    <col min="3609" max="3840" width="9.140625" style="7"/>
    <col min="3841" max="3841" width="3.140625" style="7" customWidth="1"/>
    <col min="3842" max="3842" width="2.85546875" style="7" customWidth="1"/>
    <col min="3843" max="3843" width="21.7109375" style="7" customWidth="1"/>
    <col min="3844" max="3844" width="2.7109375" style="7" customWidth="1"/>
    <col min="3845" max="3845" width="3.5703125" style="7" customWidth="1"/>
    <col min="3846" max="3846" width="3.7109375" style="7" customWidth="1"/>
    <col min="3847" max="3847" width="4.5703125" style="7" customWidth="1"/>
    <col min="3848" max="3848" width="3.5703125" style="7" customWidth="1"/>
    <col min="3849" max="3849" width="3.7109375" style="7" customWidth="1"/>
    <col min="3850" max="3850" width="5.7109375" style="7" customWidth="1"/>
    <col min="3851" max="3851" width="3.7109375" style="7" customWidth="1"/>
    <col min="3852" max="3852" width="5.7109375" style="7" customWidth="1"/>
    <col min="3853" max="3853" width="5.5703125" style="7" customWidth="1"/>
    <col min="3854" max="3854" width="3.7109375" style="7" customWidth="1"/>
    <col min="3855" max="3855" width="4.5703125" style="7" customWidth="1"/>
    <col min="3856" max="3856" width="4.7109375" style="7" customWidth="1"/>
    <col min="3857" max="3857" width="4.140625" style="7" customWidth="1"/>
    <col min="3858" max="3858" width="5.85546875" style="7" customWidth="1"/>
    <col min="3859" max="3859" width="5.7109375" style="7" customWidth="1"/>
    <col min="3860" max="3860" width="5.28515625" style="7" customWidth="1"/>
    <col min="3861" max="3862" width="9.140625" style="7"/>
    <col min="3863" max="3864" width="19.42578125" style="7" customWidth="1"/>
    <col min="3865" max="4096" width="9.140625" style="7"/>
    <col min="4097" max="4097" width="3.140625" style="7" customWidth="1"/>
    <col min="4098" max="4098" width="2.85546875" style="7" customWidth="1"/>
    <col min="4099" max="4099" width="21.7109375" style="7" customWidth="1"/>
    <col min="4100" max="4100" width="2.7109375" style="7" customWidth="1"/>
    <col min="4101" max="4101" width="3.5703125" style="7" customWidth="1"/>
    <col min="4102" max="4102" width="3.7109375" style="7" customWidth="1"/>
    <col min="4103" max="4103" width="4.5703125" style="7" customWidth="1"/>
    <col min="4104" max="4104" width="3.5703125" style="7" customWidth="1"/>
    <col min="4105" max="4105" width="3.7109375" style="7" customWidth="1"/>
    <col min="4106" max="4106" width="5.7109375" style="7" customWidth="1"/>
    <col min="4107" max="4107" width="3.7109375" style="7" customWidth="1"/>
    <col min="4108" max="4108" width="5.7109375" style="7" customWidth="1"/>
    <col min="4109" max="4109" width="5.5703125" style="7" customWidth="1"/>
    <col min="4110" max="4110" width="3.7109375" style="7" customWidth="1"/>
    <col min="4111" max="4111" width="4.5703125" style="7" customWidth="1"/>
    <col min="4112" max="4112" width="4.7109375" style="7" customWidth="1"/>
    <col min="4113" max="4113" width="4.140625" style="7" customWidth="1"/>
    <col min="4114" max="4114" width="5.85546875" style="7" customWidth="1"/>
    <col min="4115" max="4115" width="5.7109375" style="7" customWidth="1"/>
    <col min="4116" max="4116" width="5.28515625" style="7" customWidth="1"/>
    <col min="4117" max="4118" width="9.140625" style="7"/>
    <col min="4119" max="4120" width="19.42578125" style="7" customWidth="1"/>
    <col min="4121" max="4352" width="9.140625" style="7"/>
    <col min="4353" max="4353" width="3.140625" style="7" customWidth="1"/>
    <col min="4354" max="4354" width="2.85546875" style="7" customWidth="1"/>
    <col min="4355" max="4355" width="21.7109375" style="7" customWidth="1"/>
    <col min="4356" max="4356" width="2.7109375" style="7" customWidth="1"/>
    <col min="4357" max="4357" width="3.5703125" style="7" customWidth="1"/>
    <col min="4358" max="4358" width="3.7109375" style="7" customWidth="1"/>
    <col min="4359" max="4359" width="4.5703125" style="7" customWidth="1"/>
    <col min="4360" max="4360" width="3.5703125" style="7" customWidth="1"/>
    <col min="4361" max="4361" width="3.7109375" style="7" customWidth="1"/>
    <col min="4362" max="4362" width="5.7109375" style="7" customWidth="1"/>
    <col min="4363" max="4363" width="3.7109375" style="7" customWidth="1"/>
    <col min="4364" max="4364" width="5.7109375" style="7" customWidth="1"/>
    <col min="4365" max="4365" width="5.5703125" style="7" customWidth="1"/>
    <col min="4366" max="4366" width="3.7109375" style="7" customWidth="1"/>
    <col min="4367" max="4367" width="4.5703125" style="7" customWidth="1"/>
    <col min="4368" max="4368" width="4.7109375" style="7" customWidth="1"/>
    <col min="4369" max="4369" width="4.140625" style="7" customWidth="1"/>
    <col min="4370" max="4370" width="5.85546875" style="7" customWidth="1"/>
    <col min="4371" max="4371" width="5.7109375" style="7" customWidth="1"/>
    <col min="4372" max="4372" width="5.28515625" style="7" customWidth="1"/>
    <col min="4373" max="4374" width="9.140625" style="7"/>
    <col min="4375" max="4376" width="19.42578125" style="7" customWidth="1"/>
    <col min="4377" max="4608" width="9.140625" style="7"/>
    <col min="4609" max="4609" width="3.140625" style="7" customWidth="1"/>
    <col min="4610" max="4610" width="2.85546875" style="7" customWidth="1"/>
    <col min="4611" max="4611" width="21.7109375" style="7" customWidth="1"/>
    <col min="4612" max="4612" width="2.7109375" style="7" customWidth="1"/>
    <col min="4613" max="4613" width="3.5703125" style="7" customWidth="1"/>
    <col min="4614" max="4614" width="3.7109375" style="7" customWidth="1"/>
    <col min="4615" max="4615" width="4.5703125" style="7" customWidth="1"/>
    <col min="4616" max="4616" width="3.5703125" style="7" customWidth="1"/>
    <col min="4617" max="4617" width="3.7109375" style="7" customWidth="1"/>
    <col min="4618" max="4618" width="5.7109375" style="7" customWidth="1"/>
    <col min="4619" max="4619" width="3.7109375" style="7" customWidth="1"/>
    <col min="4620" max="4620" width="5.7109375" style="7" customWidth="1"/>
    <col min="4621" max="4621" width="5.5703125" style="7" customWidth="1"/>
    <col min="4622" max="4622" width="3.7109375" style="7" customWidth="1"/>
    <col min="4623" max="4623" width="4.5703125" style="7" customWidth="1"/>
    <col min="4624" max="4624" width="4.7109375" style="7" customWidth="1"/>
    <col min="4625" max="4625" width="4.140625" style="7" customWidth="1"/>
    <col min="4626" max="4626" width="5.85546875" style="7" customWidth="1"/>
    <col min="4627" max="4627" width="5.7109375" style="7" customWidth="1"/>
    <col min="4628" max="4628" width="5.28515625" style="7" customWidth="1"/>
    <col min="4629" max="4630" width="9.140625" style="7"/>
    <col min="4631" max="4632" width="19.42578125" style="7" customWidth="1"/>
    <col min="4633" max="4864" width="9.140625" style="7"/>
    <col min="4865" max="4865" width="3.140625" style="7" customWidth="1"/>
    <col min="4866" max="4866" width="2.85546875" style="7" customWidth="1"/>
    <col min="4867" max="4867" width="21.7109375" style="7" customWidth="1"/>
    <col min="4868" max="4868" width="2.7109375" style="7" customWidth="1"/>
    <col min="4869" max="4869" width="3.5703125" style="7" customWidth="1"/>
    <col min="4870" max="4870" width="3.7109375" style="7" customWidth="1"/>
    <col min="4871" max="4871" width="4.5703125" style="7" customWidth="1"/>
    <col min="4872" max="4872" width="3.5703125" style="7" customWidth="1"/>
    <col min="4873" max="4873" width="3.7109375" style="7" customWidth="1"/>
    <col min="4874" max="4874" width="5.7109375" style="7" customWidth="1"/>
    <col min="4875" max="4875" width="3.7109375" style="7" customWidth="1"/>
    <col min="4876" max="4876" width="5.7109375" style="7" customWidth="1"/>
    <col min="4877" max="4877" width="5.5703125" style="7" customWidth="1"/>
    <col min="4878" max="4878" width="3.7109375" style="7" customWidth="1"/>
    <col min="4879" max="4879" width="4.5703125" style="7" customWidth="1"/>
    <col min="4880" max="4880" width="4.7109375" style="7" customWidth="1"/>
    <col min="4881" max="4881" width="4.140625" style="7" customWidth="1"/>
    <col min="4882" max="4882" width="5.85546875" style="7" customWidth="1"/>
    <col min="4883" max="4883" width="5.7109375" style="7" customWidth="1"/>
    <col min="4884" max="4884" width="5.28515625" style="7" customWidth="1"/>
    <col min="4885" max="4886" width="9.140625" style="7"/>
    <col min="4887" max="4888" width="19.42578125" style="7" customWidth="1"/>
    <col min="4889" max="5120" width="9.140625" style="7"/>
    <col min="5121" max="5121" width="3.140625" style="7" customWidth="1"/>
    <col min="5122" max="5122" width="2.85546875" style="7" customWidth="1"/>
    <col min="5123" max="5123" width="21.7109375" style="7" customWidth="1"/>
    <col min="5124" max="5124" width="2.7109375" style="7" customWidth="1"/>
    <col min="5125" max="5125" width="3.5703125" style="7" customWidth="1"/>
    <col min="5126" max="5126" width="3.7109375" style="7" customWidth="1"/>
    <col min="5127" max="5127" width="4.5703125" style="7" customWidth="1"/>
    <col min="5128" max="5128" width="3.5703125" style="7" customWidth="1"/>
    <col min="5129" max="5129" width="3.7109375" style="7" customWidth="1"/>
    <col min="5130" max="5130" width="5.7109375" style="7" customWidth="1"/>
    <col min="5131" max="5131" width="3.7109375" style="7" customWidth="1"/>
    <col min="5132" max="5132" width="5.7109375" style="7" customWidth="1"/>
    <col min="5133" max="5133" width="5.5703125" style="7" customWidth="1"/>
    <col min="5134" max="5134" width="3.7109375" style="7" customWidth="1"/>
    <col min="5135" max="5135" width="4.5703125" style="7" customWidth="1"/>
    <col min="5136" max="5136" width="4.7109375" style="7" customWidth="1"/>
    <col min="5137" max="5137" width="4.140625" style="7" customWidth="1"/>
    <col min="5138" max="5138" width="5.85546875" style="7" customWidth="1"/>
    <col min="5139" max="5139" width="5.7109375" style="7" customWidth="1"/>
    <col min="5140" max="5140" width="5.28515625" style="7" customWidth="1"/>
    <col min="5141" max="5142" width="9.140625" style="7"/>
    <col min="5143" max="5144" width="19.42578125" style="7" customWidth="1"/>
    <col min="5145" max="5376" width="9.140625" style="7"/>
    <col min="5377" max="5377" width="3.140625" style="7" customWidth="1"/>
    <col min="5378" max="5378" width="2.85546875" style="7" customWidth="1"/>
    <col min="5379" max="5379" width="21.7109375" style="7" customWidth="1"/>
    <col min="5380" max="5380" width="2.7109375" style="7" customWidth="1"/>
    <col min="5381" max="5381" width="3.5703125" style="7" customWidth="1"/>
    <col min="5382" max="5382" width="3.7109375" style="7" customWidth="1"/>
    <col min="5383" max="5383" width="4.5703125" style="7" customWidth="1"/>
    <col min="5384" max="5384" width="3.5703125" style="7" customWidth="1"/>
    <col min="5385" max="5385" width="3.7109375" style="7" customWidth="1"/>
    <col min="5386" max="5386" width="5.7109375" style="7" customWidth="1"/>
    <col min="5387" max="5387" width="3.7109375" style="7" customWidth="1"/>
    <col min="5388" max="5388" width="5.7109375" style="7" customWidth="1"/>
    <col min="5389" max="5389" width="5.5703125" style="7" customWidth="1"/>
    <col min="5390" max="5390" width="3.7109375" style="7" customWidth="1"/>
    <col min="5391" max="5391" width="4.5703125" style="7" customWidth="1"/>
    <col min="5392" max="5392" width="4.7109375" style="7" customWidth="1"/>
    <col min="5393" max="5393" width="4.140625" style="7" customWidth="1"/>
    <col min="5394" max="5394" width="5.85546875" style="7" customWidth="1"/>
    <col min="5395" max="5395" width="5.7109375" style="7" customWidth="1"/>
    <col min="5396" max="5396" width="5.28515625" style="7" customWidth="1"/>
    <col min="5397" max="5398" width="9.140625" style="7"/>
    <col min="5399" max="5400" width="19.42578125" style="7" customWidth="1"/>
    <col min="5401" max="5632" width="9.140625" style="7"/>
    <col min="5633" max="5633" width="3.140625" style="7" customWidth="1"/>
    <col min="5634" max="5634" width="2.85546875" style="7" customWidth="1"/>
    <col min="5635" max="5635" width="21.7109375" style="7" customWidth="1"/>
    <col min="5636" max="5636" width="2.7109375" style="7" customWidth="1"/>
    <col min="5637" max="5637" width="3.5703125" style="7" customWidth="1"/>
    <col min="5638" max="5638" width="3.7109375" style="7" customWidth="1"/>
    <col min="5639" max="5639" width="4.5703125" style="7" customWidth="1"/>
    <col min="5640" max="5640" width="3.5703125" style="7" customWidth="1"/>
    <col min="5641" max="5641" width="3.7109375" style="7" customWidth="1"/>
    <col min="5642" max="5642" width="5.7109375" style="7" customWidth="1"/>
    <col min="5643" max="5643" width="3.7109375" style="7" customWidth="1"/>
    <col min="5644" max="5644" width="5.7109375" style="7" customWidth="1"/>
    <col min="5645" max="5645" width="5.5703125" style="7" customWidth="1"/>
    <col min="5646" max="5646" width="3.7109375" style="7" customWidth="1"/>
    <col min="5647" max="5647" width="4.5703125" style="7" customWidth="1"/>
    <col min="5648" max="5648" width="4.7109375" style="7" customWidth="1"/>
    <col min="5649" max="5649" width="4.140625" style="7" customWidth="1"/>
    <col min="5650" max="5650" width="5.85546875" style="7" customWidth="1"/>
    <col min="5651" max="5651" width="5.7109375" style="7" customWidth="1"/>
    <col min="5652" max="5652" width="5.28515625" style="7" customWidth="1"/>
    <col min="5653" max="5654" width="9.140625" style="7"/>
    <col min="5655" max="5656" width="19.42578125" style="7" customWidth="1"/>
    <col min="5657" max="5888" width="9.140625" style="7"/>
    <col min="5889" max="5889" width="3.140625" style="7" customWidth="1"/>
    <col min="5890" max="5890" width="2.85546875" style="7" customWidth="1"/>
    <col min="5891" max="5891" width="21.7109375" style="7" customWidth="1"/>
    <col min="5892" max="5892" width="2.7109375" style="7" customWidth="1"/>
    <col min="5893" max="5893" width="3.5703125" style="7" customWidth="1"/>
    <col min="5894" max="5894" width="3.7109375" style="7" customWidth="1"/>
    <col min="5895" max="5895" width="4.5703125" style="7" customWidth="1"/>
    <col min="5896" max="5896" width="3.5703125" style="7" customWidth="1"/>
    <col min="5897" max="5897" width="3.7109375" style="7" customWidth="1"/>
    <col min="5898" max="5898" width="5.7109375" style="7" customWidth="1"/>
    <col min="5899" max="5899" width="3.7109375" style="7" customWidth="1"/>
    <col min="5900" max="5900" width="5.7109375" style="7" customWidth="1"/>
    <col min="5901" max="5901" width="5.5703125" style="7" customWidth="1"/>
    <col min="5902" max="5902" width="3.7109375" style="7" customWidth="1"/>
    <col min="5903" max="5903" width="4.5703125" style="7" customWidth="1"/>
    <col min="5904" max="5904" width="4.7109375" style="7" customWidth="1"/>
    <col min="5905" max="5905" width="4.140625" style="7" customWidth="1"/>
    <col min="5906" max="5906" width="5.85546875" style="7" customWidth="1"/>
    <col min="5907" max="5907" width="5.7109375" style="7" customWidth="1"/>
    <col min="5908" max="5908" width="5.28515625" style="7" customWidth="1"/>
    <col min="5909" max="5910" width="9.140625" style="7"/>
    <col min="5911" max="5912" width="19.42578125" style="7" customWidth="1"/>
    <col min="5913" max="6144" width="9.140625" style="7"/>
    <col min="6145" max="6145" width="3.140625" style="7" customWidth="1"/>
    <col min="6146" max="6146" width="2.85546875" style="7" customWidth="1"/>
    <col min="6147" max="6147" width="21.7109375" style="7" customWidth="1"/>
    <col min="6148" max="6148" width="2.7109375" style="7" customWidth="1"/>
    <col min="6149" max="6149" width="3.5703125" style="7" customWidth="1"/>
    <col min="6150" max="6150" width="3.7109375" style="7" customWidth="1"/>
    <col min="6151" max="6151" width="4.5703125" style="7" customWidth="1"/>
    <col min="6152" max="6152" width="3.5703125" style="7" customWidth="1"/>
    <col min="6153" max="6153" width="3.7109375" style="7" customWidth="1"/>
    <col min="6154" max="6154" width="5.7109375" style="7" customWidth="1"/>
    <col min="6155" max="6155" width="3.7109375" style="7" customWidth="1"/>
    <col min="6156" max="6156" width="5.7109375" style="7" customWidth="1"/>
    <col min="6157" max="6157" width="5.5703125" style="7" customWidth="1"/>
    <col min="6158" max="6158" width="3.7109375" style="7" customWidth="1"/>
    <col min="6159" max="6159" width="4.5703125" style="7" customWidth="1"/>
    <col min="6160" max="6160" width="4.7109375" style="7" customWidth="1"/>
    <col min="6161" max="6161" width="4.140625" style="7" customWidth="1"/>
    <col min="6162" max="6162" width="5.85546875" style="7" customWidth="1"/>
    <col min="6163" max="6163" width="5.7109375" style="7" customWidth="1"/>
    <col min="6164" max="6164" width="5.28515625" style="7" customWidth="1"/>
    <col min="6165" max="6166" width="9.140625" style="7"/>
    <col min="6167" max="6168" width="19.42578125" style="7" customWidth="1"/>
    <col min="6169" max="6400" width="9.140625" style="7"/>
    <col min="6401" max="6401" width="3.140625" style="7" customWidth="1"/>
    <col min="6402" max="6402" width="2.85546875" style="7" customWidth="1"/>
    <col min="6403" max="6403" width="21.7109375" style="7" customWidth="1"/>
    <col min="6404" max="6404" width="2.7109375" style="7" customWidth="1"/>
    <col min="6405" max="6405" width="3.5703125" style="7" customWidth="1"/>
    <col min="6406" max="6406" width="3.7109375" style="7" customWidth="1"/>
    <col min="6407" max="6407" width="4.5703125" style="7" customWidth="1"/>
    <col min="6408" max="6408" width="3.5703125" style="7" customWidth="1"/>
    <col min="6409" max="6409" width="3.7109375" style="7" customWidth="1"/>
    <col min="6410" max="6410" width="5.7109375" style="7" customWidth="1"/>
    <col min="6411" max="6411" width="3.7109375" style="7" customWidth="1"/>
    <col min="6412" max="6412" width="5.7109375" style="7" customWidth="1"/>
    <col min="6413" max="6413" width="5.5703125" style="7" customWidth="1"/>
    <col min="6414" max="6414" width="3.7109375" style="7" customWidth="1"/>
    <col min="6415" max="6415" width="4.5703125" style="7" customWidth="1"/>
    <col min="6416" max="6416" width="4.7109375" style="7" customWidth="1"/>
    <col min="6417" max="6417" width="4.140625" style="7" customWidth="1"/>
    <col min="6418" max="6418" width="5.85546875" style="7" customWidth="1"/>
    <col min="6419" max="6419" width="5.7109375" style="7" customWidth="1"/>
    <col min="6420" max="6420" width="5.28515625" style="7" customWidth="1"/>
    <col min="6421" max="6422" width="9.140625" style="7"/>
    <col min="6423" max="6424" width="19.42578125" style="7" customWidth="1"/>
    <col min="6425" max="6656" width="9.140625" style="7"/>
    <col min="6657" max="6657" width="3.140625" style="7" customWidth="1"/>
    <col min="6658" max="6658" width="2.85546875" style="7" customWidth="1"/>
    <col min="6659" max="6659" width="21.7109375" style="7" customWidth="1"/>
    <col min="6660" max="6660" width="2.7109375" style="7" customWidth="1"/>
    <col min="6661" max="6661" width="3.5703125" style="7" customWidth="1"/>
    <col min="6662" max="6662" width="3.7109375" style="7" customWidth="1"/>
    <col min="6663" max="6663" width="4.5703125" style="7" customWidth="1"/>
    <col min="6664" max="6664" width="3.5703125" style="7" customWidth="1"/>
    <col min="6665" max="6665" width="3.7109375" style="7" customWidth="1"/>
    <col min="6666" max="6666" width="5.7109375" style="7" customWidth="1"/>
    <col min="6667" max="6667" width="3.7109375" style="7" customWidth="1"/>
    <col min="6668" max="6668" width="5.7109375" style="7" customWidth="1"/>
    <col min="6669" max="6669" width="5.5703125" style="7" customWidth="1"/>
    <col min="6670" max="6670" width="3.7109375" style="7" customWidth="1"/>
    <col min="6671" max="6671" width="4.5703125" style="7" customWidth="1"/>
    <col min="6672" max="6672" width="4.7109375" style="7" customWidth="1"/>
    <col min="6673" max="6673" width="4.140625" style="7" customWidth="1"/>
    <col min="6674" max="6674" width="5.85546875" style="7" customWidth="1"/>
    <col min="6675" max="6675" width="5.7109375" style="7" customWidth="1"/>
    <col min="6676" max="6676" width="5.28515625" style="7" customWidth="1"/>
    <col min="6677" max="6678" width="9.140625" style="7"/>
    <col min="6679" max="6680" width="19.42578125" style="7" customWidth="1"/>
    <col min="6681" max="6912" width="9.140625" style="7"/>
    <col min="6913" max="6913" width="3.140625" style="7" customWidth="1"/>
    <col min="6914" max="6914" width="2.85546875" style="7" customWidth="1"/>
    <col min="6915" max="6915" width="21.7109375" style="7" customWidth="1"/>
    <col min="6916" max="6916" width="2.7109375" style="7" customWidth="1"/>
    <col min="6917" max="6917" width="3.5703125" style="7" customWidth="1"/>
    <col min="6918" max="6918" width="3.7109375" style="7" customWidth="1"/>
    <col min="6919" max="6919" width="4.5703125" style="7" customWidth="1"/>
    <col min="6920" max="6920" width="3.5703125" style="7" customWidth="1"/>
    <col min="6921" max="6921" width="3.7109375" style="7" customWidth="1"/>
    <col min="6922" max="6922" width="5.7109375" style="7" customWidth="1"/>
    <col min="6923" max="6923" width="3.7109375" style="7" customWidth="1"/>
    <col min="6924" max="6924" width="5.7109375" style="7" customWidth="1"/>
    <col min="6925" max="6925" width="5.5703125" style="7" customWidth="1"/>
    <col min="6926" max="6926" width="3.7109375" style="7" customWidth="1"/>
    <col min="6927" max="6927" width="4.5703125" style="7" customWidth="1"/>
    <col min="6928" max="6928" width="4.7109375" style="7" customWidth="1"/>
    <col min="6929" max="6929" width="4.140625" style="7" customWidth="1"/>
    <col min="6930" max="6930" width="5.85546875" style="7" customWidth="1"/>
    <col min="6931" max="6931" width="5.7109375" style="7" customWidth="1"/>
    <col min="6932" max="6932" width="5.28515625" style="7" customWidth="1"/>
    <col min="6933" max="6934" width="9.140625" style="7"/>
    <col min="6935" max="6936" width="19.42578125" style="7" customWidth="1"/>
    <col min="6937" max="7168" width="9.140625" style="7"/>
    <col min="7169" max="7169" width="3.140625" style="7" customWidth="1"/>
    <col min="7170" max="7170" width="2.85546875" style="7" customWidth="1"/>
    <col min="7171" max="7171" width="21.7109375" style="7" customWidth="1"/>
    <col min="7172" max="7172" width="2.7109375" style="7" customWidth="1"/>
    <col min="7173" max="7173" width="3.5703125" style="7" customWidth="1"/>
    <col min="7174" max="7174" width="3.7109375" style="7" customWidth="1"/>
    <col min="7175" max="7175" width="4.5703125" style="7" customWidth="1"/>
    <col min="7176" max="7176" width="3.5703125" style="7" customWidth="1"/>
    <col min="7177" max="7177" width="3.7109375" style="7" customWidth="1"/>
    <col min="7178" max="7178" width="5.7109375" style="7" customWidth="1"/>
    <col min="7179" max="7179" width="3.7109375" style="7" customWidth="1"/>
    <col min="7180" max="7180" width="5.7109375" style="7" customWidth="1"/>
    <col min="7181" max="7181" width="5.5703125" style="7" customWidth="1"/>
    <col min="7182" max="7182" width="3.7109375" style="7" customWidth="1"/>
    <col min="7183" max="7183" width="4.5703125" style="7" customWidth="1"/>
    <col min="7184" max="7184" width="4.7109375" style="7" customWidth="1"/>
    <col min="7185" max="7185" width="4.140625" style="7" customWidth="1"/>
    <col min="7186" max="7186" width="5.85546875" style="7" customWidth="1"/>
    <col min="7187" max="7187" width="5.7109375" style="7" customWidth="1"/>
    <col min="7188" max="7188" width="5.28515625" style="7" customWidth="1"/>
    <col min="7189" max="7190" width="9.140625" style="7"/>
    <col min="7191" max="7192" width="19.42578125" style="7" customWidth="1"/>
    <col min="7193" max="7424" width="9.140625" style="7"/>
    <col min="7425" max="7425" width="3.140625" style="7" customWidth="1"/>
    <col min="7426" max="7426" width="2.85546875" style="7" customWidth="1"/>
    <col min="7427" max="7427" width="21.7109375" style="7" customWidth="1"/>
    <col min="7428" max="7428" width="2.7109375" style="7" customWidth="1"/>
    <col min="7429" max="7429" width="3.5703125" style="7" customWidth="1"/>
    <col min="7430" max="7430" width="3.7109375" style="7" customWidth="1"/>
    <col min="7431" max="7431" width="4.5703125" style="7" customWidth="1"/>
    <col min="7432" max="7432" width="3.5703125" style="7" customWidth="1"/>
    <col min="7433" max="7433" width="3.7109375" style="7" customWidth="1"/>
    <col min="7434" max="7434" width="5.7109375" style="7" customWidth="1"/>
    <col min="7435" max="7435" width="3.7109375" style="7" customWidth="1"/>
    <col min="7436" max="7436" width="5.7109375" style="7" customWidth="1"/>
    <col min="7437" max="7437" width="5.5703125" style="7" customWidth="1"/>
    <col min="7438" max="7438" width="3.7109375" style="7" customWidth="1"/>
    <col min="7439" max="7439" width="4.5703125" style="7" customWidth="1"/>
    <col min="7440" max="7440" width="4.7109375" style="7" customWidth="1"/>
    <col min="7441" max="7441" width="4.140625" style="7" customWidth="1"/>
    <col min="7442" max="7442" width="5.85546875" style="7" customWidth="1"/>
    <col min="7443" max="7443" width="5.7109375" style="7" customWidth="1"/>
    <col min="7444" max="7444" width="5.28515625" style="7" customWidth="1"/>
    <col min="7445" max="7446" width="9.140625" style="7"/>
    <col min="7447" max="7448" width="19.42578125" style="7" customWidth="1"/>
    <col min="7449" max="7680" width="9.140625" style="7"/>
    <col min="7681" max="7681" width="3.140625" style="7" customWidth="1"/>
    <col min="7682" max="7682" width="2.85546875" style="7" customWidth="1"/>
    <col min="7683" max="7683" width="21.7109375" style="7" customWidth="1"/>
    <col min="7684" max="7684" width="2.7109375" style="7" customWidth="1"/>
    <col min="7685" max="7685" width="3.5703125" style="7" customWidth="1"/>
    <col min="7686" max="7686" width="3.7109375" style="7" customWidth="1"/>
    <col min="7687" max="7687" width="4.5703125" style="7" customWidth="1"/>
    <col min="7688" max="7688" width="3.5703125" style="7" customWidth="1"/>
    <col min="7689" max="7689" width="3.7109375" style="7" customWidth="1"/>
    <col min="7690" max="7690" width="5.7109375" style="7" customWidth="1"/>
    <col min="7691" max="7691" width="3.7109375" style="7" customWidth="1"/>
    <col min="7692" max="7692" width="5.7109375" style="7" customWidth="1"/>
    <col min="7693" max="7693" width="5.5703125" style="7" customWidth="1"/>
    <col min="7694" max="7694" width="3.7109375" style="7" customWidth="1"/>
    <col min="7695" max="7695" width="4.5703125" style="7" customWidth="1"/>
    <col min="7696" max="7696" width="4.7109375" style="7" customWidth="1"/>
    <col min="7697" max="7697" width="4.140625" style="7" customWidth="1"/>
    <col min="7698" max="7698" width="5.85546875" style="7" customWidth="1"/>
    <col min="7699" max="7699" width="5.7109375" style="7" customWidth="1"/>
    <col min="7700" max="7700" width="5.28515625" style="7" customWidth="1"/>
    <col min="7701" max="7702" width="9.140625" style="7"/>
    <col min="7703" max="7704" width="19.42578125" style="7" customWidth="1"/>
    <col min="7705" max="7936" width="9.140625" style="7"/>
    <col min="7937" max="7937" width="3.140625" style="7" customWidth="1"/>
    <col min="7938" max="7938" width="2.85546875" style="7" customWidth="1"/>
    <col min="7939" max="7939" width="21.7109375" style="7" customWidth="1"/>
    <col min="7940" max="7940" width="2.7109375" style="7" customWidth="1"/>
    <col min="7941" max="7941" width="3.5703125" style="7" customWidth="1"/>
    <col min="7942" max="7942" width="3.7109375" style="7" customWidth="1"/>
    <col min="7943" max="7943" width="4.5703125" style="7" customWidth="1"/>
    <col min="7944" max="7944" width="3.5703125" style="7" customWidth="1"/>
    <col min="7945" max="7945" width="3.7109375" style="7" customWidth="1"/>
    <col min="7946" max="7946" width="5.7109375" style="7" customWidth="1"/>
    <col min="7947" max="7947" width="3.7109375" style="7" customWidth="1"/>
    <col min="7948" max="7948" width="5.7109375" style="7" customWidth="1"/>
    <col min="7949" max="7949" width="5.5703125" style="7" customWidth="1"/>
    <col min="7950" max="7950" width="3.7109375" style="7" customWidth="1"/>
    <col min="7951" max="7951" width="4.5703125" style="7" customWidth="1"/>
    <col min="7952" max="7952" width="4.7109375" style="7" customWidth="1"/>
    <col min="7953" max="7953" width="4.140625" style="7" customWidth="1"/>
    <col min="7954" max="7954" width="5.85546875" style="7" customWidth="1"/>
    <col min="7955" max="7955" width="5.7109375" style="7" customWidth="1"/>
    <col min="7956" max="7956" width="5.28515625" style="7" customWidth="1"/>
    <col min="7957" max="7958" width="9.140625" style="7"/>
    <col min="7959" max="7960" width="19.42578125" style="7" customWidth="1"/>
    <col min="7961" max="8192" width="9.140625" style="7"/>
    <col min="8193" max="8193" width="3.140625" style="7" customWidth="1"/>
    <col min="8194" max="8194" width="2.85546875" style="7" customWidth="1"/>
    <col min="8195" max="8195" width="21.7109375" style="7" customWidth="1"/>
    <col min="8196" max="8196" width="2.7109375" style="7" customWidth="1"/>
    <col min="8197" max="8197" width="3.5703125" style="7" customWidth="1"/>
    <col min="8198" max="8198" width="3.7109375" style="7" customWidth="1"/>
    <col min="8199" max="8199" width="4.5703125" style="7" customWidth="1"/>
    <col min="8200" max="8200" width="3.5703125" style="7" customWidth="1"/>
    <col min="8201" max="8201" width="3.7109375" style="7" customWidth="1"/>
    <col min="8202" max="8202" width="5.7109375" style="7" customWidth="1"/>
    <col min="8203" max="8203" width="3.7109375" style="7" customWidth="1"/>
    <col min="8204" max="8204" width="5.7109375" style="7" customWidth="1"/>
    <col min="8205" max="8205" width="5.5703125" style="7" customWidth="1"/>
    <col min="8206" max="8206" width="3.7109375" style="7" customWidth="1"/>
    <col min="8207" max="8207" width="4.5703125" style="7" customWidth="1"/>
    <col min="8208" max="8208" width="4.7109375" style="7" customWidth="1"/>
    <col min="8209" max="8209" width="4.140625" style="7" customWidth="1"/>
    <col min="8210" max="8210" width="5.85546875" style="7" customWidth="1"/>
    <col min="8211" max="8211" width="5.7109375" style="7" customWidth="1"/>
    <col min="8212" max="8212" width="5.28515625" style="7" customWidth="1"/>
    <col min="8213" max="8214" width="9.140625" style="7"/>
    <col min="8215" max="8216" width="19.42578125" style="7" customWidth="1"/>
    <col min="8217" max="8448" width="9.140625" style="7"/>
    <col min="8449" max="8449" width="3.140625" style="7" customWidth="1"/>
    <col min="8450" max="8450" width="2.85546875" style="7" customWidth="1"/>
    <col min="8451" max="8451" width="21.7109375" style="7" customWidth="1"/>
    <col min="8452" max="8452" width="2.7109375" style="7" customWidth="1"/>
    <col min="8453" max="8453" width="3.5703125" style="7" customWidth="1"/>
    <col min="8454" max="8454" width="3.7109375" style="7" customWidth="1"/>
    <col min="8455" max="8455" width="4.5703125" style="7" customWidth="1"/>
    <col min="8456" max="8456" width="3.5703125" style="7" customWidth="1"/>
    <col min="8457" max="8457" width="3.7109375" style="7" customWidth="1"/>
    <col min="8458" max="8458" width="5.7109375" style="7" customWidth="1"/>
    <col min="8459" max="8459" width="3.7109375" style="7" customWidth="1"/>
    <col min="8460" max="8460" width="5.7109375" style="7" customWidth="1"/>
    <col min="8461" max="8461" width="5.5703125" style="7" customWidth="1"/>
    <col min="8462" max="8462" width="3.7109375" style="7" customWidth="1"/>
    <col min="8463" max="8463" width="4.5703125" style="7" customWidth="1"/>
    <col min="8464" max="8464" width="4.7109375" style="7" customWidth="1"/>
    <col min="8465" max="8465" width="4.140625" style="7" customWidth="1"/>
    <col min="8466" max="8466" width="5.85546875" style="7" customWidth="1"/>
    <col min="8467" max="8467" width="5.7109375" style="7" customWidth="1"/>
    <col min="8468" max="8468" width="5.28515625" style="7" customWidth="1"/>
    <col min="8469" max="8470" width="9.140625" style="7"/>
    <col min="8471" max="8472" width="19.42578125" style="7" customWidth="1"/>
    <col min="8473" max="8704" width="9.140625" style="7"/>
    <col min="8705" max="8705" width="3.140625" style="7" customWidth="1"/>
    <col min="8706" max="8706" width="2.85546875" style="7" customWidth="1"/>
    <col min="8707" max="8707" width="21.7109375" style="7" customWidth="1"/>
    <col min="8708" max="8708" width="2.7109375" style="7" customWidth="1"/>
    <col min="8709" max="8709" width="3.5703125" style="7" customWidth="1"/>
    <col min="8710" max="8710" width="3.7109375" style="7" customWidth="1"/>
    <col min="8711" max="8711" width="4.5703125" style="7" customWidth="1"/>
    <col min="8712" max="8712" width="3.5703125" style="7" customWidth="1"/>
    <col min="8713" max="8713" width="3.7109375" style="7" customWidth="1"/>
    <col min="8714" max="8714" width="5.7109375" style="7" customWidth="1"/>
    <col min="8715" max="8715" width="3.7109375" style="7" customWidth="1"/>
    <col min="8716" max="8716" width="5.7109375" style="7" customWidth="1"/>
    <col min="8717" max="8717" width="5.5703125" style="7" customWidth="1"/>
    <col min="8718" max="8718" width="3.7109375" style="7" customWidth="1"/>
    <col min="8719" max="8719" width="4.5703125" style="7" customWidth="1"/>
    <col min="8720" max="8720" width="4.7109375" style="7" customWidth="1"/>
    <col min="8721" max="8721" width="4.140625" style="7" customWidth="1"/>
    <col min="8722" max="8722" width="5.85546875" style="7" customWidth="1"/>
    <col min="8723" max="8723" width="5.7109375" style="7" customWidth="1"/>
    <col min="8724" max="8724" width="5.28515625" style="7" customWidth="1"/>
    <col min="8725" max="8726" width="9.140625" style="7"/>
    <col min="8727" max="8728" width="19.42578125" style="7" customWidth="1"/>
    <col min="8729" max="8960" width="9.140625" style="7"/>
    <col min="8961" max="8961" width="3.140625" style="7" customWidth="1"/>
    <col min="8962" max="8962" width="2.85546875" style="7" customWidth="1"/>
    <col min="8963" max="8963" width="21.7109375" style="7" customWidth="1"/>
    <col min="8964" max="8964" width="2.7109375" style="7" customWidth="1"/>
    <col min="8965" max="8965" width="3.5703125" style="7" customWidth="1"/>
    <col min="8966" max="8966" width="3.7109375" style="7" customWidth="1"/>
    <col min="8967" max="8967" width="4.5703125" style="7" customWidth="1"/>
    <col min="8968" max="8968" width="3.5703125" style="7" customWidth="1"/>
    <col min="8969" max="8969" width="3.7109375" style="7" customWidth="1"/>
    <col min="8970" max="8970" width="5.7109375" style="7" customWidth="1"/>
    <col min="8971" max="8971" width="3.7109375" style="7" customWidth="1"/>
    <col min="8972" max="8972" width="5.7109375" style="7" customWidth="1"/>
    <col min="8973" max="8973" width="5.5703125" style="7" customWidth="1"/>
    <col min="8974" max="8974" width="3.7109375" style="7" customWidth="1"/>
    <col min="8975" max="8975" width="4.5703125" style="7" customWidth="1"/>
    <col min="8976" max="8976" width="4.7109375" style="7" customWidth="1"/>
    <col min="8977" max="8977" width="4.140625" style="7" customWidth="1"/>
    <col min="8978" max="8978" width="5.85546875" style="7" customWidth="1"/>
    <col min="8979" max="8979" width="5.7109375" style="7" customWidth="1"/>
    <col min="8980" max="8980" width="5.28515625" style="7" customWidth="1"/>
    <col min="8981" max="8982" width="9.140625" style="7"/>
    <col min="8983" max="8984" width="19.42578125" style="7" customWidth="1"/>
    <col min="8985" max="9216" width="9.140625" style="7"/>
    <col min="9217" max="9217" width="3.140625" style="7" customWidth="1"/>
    <col min="9218" max="9218" width="2.85546875" style="7" customWidth="1"/>
    <col min="9219" max="9219" width="21.7109375" style="7" customWidth="1"/>
    <col min="9220" max="9220" width="2.7109375" style="7" customWidth="1"/>
    <col min="9221" max="9221" width="3.5703125" style="7" customWidth="1"/>
    <col min="9222" max="9222" width="3.7109375" style="7" customWidth="1"/>
    <col min="9223" max="9223" width="4.5703125" style="7" customWidth="1"/>
    <col min="9224" max="9224" width="3.5703125" style="7" customWidth="1"/>
    <col min="9225" max="9225" width="3.7109375" style="7" customWidth="1"/>
    <col min="9226" max="9226" width="5.7109375" style="7" customWidth="1"/>
    <col min="9227" max="9227" width="3.7109375" style="7" customWidth="1"/>
    <col min="9228" max="9228" width="5.7109375" style="7" customWidth="1"/>
    <col min="9229" max="9229" width="5.5703125" style="7" customWidth="1"/>
    <col min="9230" max="9230" width="3.7109375" style="7" customWidth="1"/>
    <col min="9231" max="9231" width="4.5703125" style="7" customWidth="1"/>
    <col min="9232" max="9232" width="4.7109375" style="7" customWidth="1"/>
    <col min="9233" max="9233" width="4.140625" style="7" customWidth="1"/>
    <col min="9234" max="9234" width="5.85546875" style="7" customWidth="1"/>
    <col min="9235" max="9235" width="5.7109375" style="7" customWidth="1"/>
    <col min="9236" max="9236" width="5.28515625" style="7" customWidth="1"/>
    <col min="9237" max="9238" width="9.140625" style="7"/>
    <col min="9239" max="9240" width="19.42578125" style="7" customWidth="1"/>
    <col min="9241" max="9472" width="9.140625" style="7"/>
    <col min="9473" max="9473" width="3.140625" style="7" customWidth="1"/>
    <col min="9474" max="9474" width="2.85546875" style="7" customWidth="1"/>
    <col min="9475" max="9475" width="21.7109375" style="7" customWidth="1"/>
    <col min="9476" max="9476" width="2.7109375" style="7" customWidth="1"/>
    <col min="9477" max="9477" width="3.5703125" style="7" customWidth="1"/>
    <col min="9478" max="9478" width="3.7109375" style="7" customWidth="1"/>
    <col min="9479" max="9479" width="4.5703125" style="7" customWidth="1"/>
    <col min="9480" max="9480" width="3.5703125" style="7" customWidth="1"/>
    <col min="9481" max="9481" width="3.7109375" style="7" customWidth="1"/>
    <col min="9482" max="9482" width="5.7109375" style="7" customWidth="1"/>
    <col min="9483" max="9483" width="3.7109375" style="7" customWidth="1"/>
    <col min="9484" max="9484" width="5.7109375" style="7" customWidth="1"/>
    <col min="9485" max="9485" width="5.5703125" style="7" customWidth="1"/>
    <col min="9486" max="9486" width="3.7109375" style="7" customWidth="1"/>
    <col min="9487" max="9487" width="4.5703125" style="7" customWidth="1"/>
    <col min="9488" max="9488" width="4.7109375" style="7" customWidth="1"/>
    <col min="9489" max="9489" width="4.140625" style="7" customWidth="1"/>
    <col min="9490" max="9490" width="5.85546875" style="7" customWidth="1"/>
    <col min="9491" max="9491" width="5.7109375" style="7" customWidth="1"/>
    <col min="9492" max="9492" width="5.28515625" style="7" customWidth="1"/>
    <col min="9493" max="9494" width="9.140625" style="7"/>
    <col min="9495" max="9496" width="19.42578125" style="7" customWidth="1"/>
    <col min="9497" max="9728" width="9.140625" style="7"/>
    <col min="9729" max="9729" width="3.140625" style="7" customWidth="1"/>
    <col min="9730" max="9730" width="2.85546875" style="7" customWidth="1"/>
    <col min="9731" max="9731" width="21.7109375" style="7" customWidth="1"/>
    <col min="9732" max="9732" width="2.7109375" style="7" customWidth="1"/>
    <col min="9733" max="9733" width="3.5703125" style="7" customWidth="1"/>
    <col min="9734" max="9734" width="3.7109375" style="7" customWidth="1"/>
    <col min="9735" max="9735" width="4.5703125" style="7" customWidth="1"/>
    <col min="9736" max="9736" width="3.5703125" style="7" customWidth="1"/>
    <col min="9737" max="9737" width="3.7109375" style="7" customWidth="1"/>
    <col min="9738" max="9738" width="5.7109375" style="7" customWidth="1"/>
    <col min="9739" max="9739" width="3.7109375" style="7" customWidth="1"/>
    <col min="9740" max="9740" width="5.7109375" style="7" customWidth="1"/>
    <col min="9741" max="9741" width="5.5703125" style="7" customWidth="1"/>
    <col min="9742" max="9742" width="3.7109375" style="7" customWidth="1"/>
    <col min="9743" max="9743" width="4.5703125" style="7" customWidth="1"/>
    <col min="9744" max="9744" width="4.7109375" style="7" customWidth="1"/>
    <col min="9745" max="9745" width="4.140625" style="7" customWidth="1"/>
    <col min="9746" max="9746" width="5.85546875" style="7" customWidth="1"/>
    <col min="9747" max="9747" width="5.7109375" style="7" customWidth="1"/>
    <col min="9748" max="9748" width="5.28515625" style="7" customWidth="1"/>
    <col min="9749" max="9750" width="9.140625" style="7"/>
    <col min="9751" max="9752" width="19.42578125" style="7" customWidth="1"/>
    <col min="9753" max="9984" width="9.140625" style="7"/>
    <col min="9985" max="9985" width="3.140625" style="7" customWidth="1"/>
    <col min="9986" max="9986" width="2.85546875" style="7" customWidth="1"/>
    <col min="9987" max="9987" width="21.7109375" style="7" customWidth="1"/>
    <col min="9988" max="9988" width="2.7109375" style="7" customWidth="1"/>
    <col min="9989" max="9989" width="3.5703125" style="7" customWidth="1"/>
    <col min="9990" max="9990" width="3.7109375" style="7" customWidth="1"/>
    <col min="9991" max="9991" width="4.5703125" style="7" customWidth="1"/>
    <col min="9992" max="9992" width="3.5703125" style="7" customWidth="1"/>
    <col min="9993" max="9993" width="3.7109375" style="7" customWidth="1"/>
    <col min="9994" max="9994" width="5.7109375" style="7" customWidth="1"/>
    <col min="9995" max="9995" width="3.7109375" style="7" customWidth="1"/>
    <col min="9996" max="9996" width="5.7109375" style="7" customWidth="1"/>
    <col min="9997" max="9997" width="5.5703125" style="7" customWidth="1"/>
    <col min="9998" max="9998" width="3.7109375" style="7" customWidth="1"/>
    <col min="9999" max="9999" width="4.5703125" style="7" customWidth="1"/>
    <col min="10000" max="10000" width="4.7109375" style="7" customWidth="1"/>
    <col min="10001" max="10001" width="4.140625" style="7" customWidth="1"/>
    <col min="10002" max="10002" width="5.85546875" style="7" customWidth="1"/>
    <col min="10003" max="10003" width="5.7109375" style="7" customWidth="1"/>
    <col min="10004" max="10004" width="5.28515625" style="7" customWidth="1"/>
    <col min="10005" max="10006" width="9.140625" style="7"/>
    <col min="10007" max="10008" width="19.42578125" style="7" customWidth="1"/>
    <col min="10009" max="10240" width="9.140625" style="7"/>
    <col min="10241" max="10241" width="3.140625" style="7" customWidth="1"/>
    <col min="10242" max="10242" width="2.85546875" style="7" customWidth="1"/>
    <col min="10243" max="10243" width="21.7109375" style="7" customWidth="1"/>
    <col min="10244" max="10244" width="2.7109375" style="7" customWidth="1"/>
    <col min="10245" max="10245" width="3.5703125" style="7" customWidth="1"/>
    <col min="10246" max="10246" width="3.7109375" style="7" customWidth="1"/>
    <col min="10247" max="10247" width="4.5703125" style="7" customWidth="1"/>
    <col min="10248" max="10248" width="3.5703125" style="7" customWidth="1"/>
    <col min="10249" max="10249" width="3.7109375" style="7" customWidth="1"/>
    <col min="10250" max="10250" width="5.7109375" style="7" customWidth="1"/>
    <col min="10251" max="10251" width="3.7109375" style="7" customWidth="1"/>
    <col min="10252" max="10252" width="5.7109375" style="7" customWidth="1"/>
    <col min="10253" max="10253" width="5.5703125" style="7" customWidth="1"/>
    <col min="10254" max="10254" width="3.7109375" style="7" customWidth="1"/>
    <col min="10255" max="10255" width="4.5703125" style="7" customWidth="1"/>
    <col min="10256" max="10256" width="4.7109375" style="7" customWidth="1"/>
    <col min="10257" max="10257" width="4.140625" style="7" customWidth="1"/>
    <col min="10258" max="10258" width="5.85546875" style="7" customWidth="1"/>
    <col min="10259" max="10259" width="5.7109375" style="7" customWidth="1"/>
    <col min="10260" max="10260" width="5.28515625" style="7" customWidth="1"/>
    <col min="10261" max="10262" width="9.140625" style="7"/>
    <col min="10263" max="10264" width="19.42578125" style="7" customWidth="1"/>
    <col min="10265" max="10496" width="9.140625" style="7"/>
    <col min="10497" max="10497" width="3.140625" style="7" customWidth="1"/>
    <col min="10498" max="10498" width="2.85546875" style="7" customWidth="1"/>
    <col min="10499" max="10499" width="21.7109375" style="7" customWidth="1"/>
    <col min="10500" max="10500" width="2.7109375" style="7" customWidth="1"/>
    <col min="10501" max="10501" width="3.5703125" style="7" customWidth="1"/>
    <col min="10502" max="10502" width="3.7109375" style="7" customWidth="1"/>
    <col min="10503" max="10503" width="4.5703125" style="7" customWidth="1"/>
    <col min="10504" max="10504" width="3.5703125" style="7" customWidth="1"/>
    <col min="10505" max="10505" width="3.7109375" style="7" customWidth="1"/>
    <col min="10506" max="10506" width="5.7109375" style="7" customWidth="1"/>
    <col min="10507" max="10507" width="3.7109375" style="7" customWidth="1"/>
    <col min="10508" max="10508" width="5.7109375" style="7" customWidth="1"/>
    <col min="10509" max="10509" width="5.5703125" style="7" customWidth="1"/>
    <col min="10510" max="10510" width="3.7109375" style="7" customWidth="1"/>
    <col min="10511" max="10511" width="4.5703125" style="7" customWidth="1"/>
    <col min="10512" max="10512" width="4.7109375" style="7" customWidth="1"/>
    <col min="10513" max="10513" width="4.140625" style="7" customWidth="1"/>
    <col min="10514" max="10514" width="5.85546875" style="7" customWidth="1"/>
    <col min="10515" max="10515" width="5.7109375" style="7" customWidth="1"/>
    <col min="10516" max="10516" width="5.28515625" style="7" customWidth="1"/>
    <col min="10517" max="10518" width="9.140625" style="7"/>
    <col min="10519" max="10520" width="19.42578125" style="7" customWidth="1"/>
    <col min="10521" max="10752" width="9.140625" style="7"/>
    <col min="10753" max="10753" width="3.140625" style="7" customWidth="1"/>
    <col min="10754" max="10754" width="2.85546875" style="7" customWidth="1"/>
    <col min="10755" max="10755" width="21.7109375" style="7" customWidth="1"/>
    <col min="10756" max="10756" width="2.7109375" style="7" customWidth="1"/>
    <col min="10757" max="10757" width="3.5703125" style="7" customWidth="1"/>
    <col min="10758" max="10758" width="3.7109375" style="7" customWidth="1"/>
    <col min="10759" max="10759" width="4.5703125" style="7" customWidth="1"/>
    <col min="10760" max="10760" width="3.5703125" style="7" customWidth="1"/>
    <col min="10761" max="10761" width="3.7109375" style="7" customWidth="1"/>
    <col min="10762" max="10762" width="5.7109375" style="7" customWidth="1"/>
    <col min="10763" max="10763" width="3.7109375" style="7" customWidth="1"/>
    <col min="10764" max="10764" width="5.7109375" style="7" customWidth="1"/>
    <col min="10765" max="10765" width="5.5703125" style="7" customWidth="1"/>
    <col min="10766" max="10766" width="3.7109375" style="7" customWidth="1"/>
    <col min="10767" max="10767" width="4.5703125" style="7" customWidth="1"/>
    <col min="10768" max="10768" width="4.7109375" style="7" customWidth="1"/>
    <col min="10769" max="10769" width="4.140625" style="7" customWidth="1"/>
    <col min="10770" max="10770" width="5.85546875" style="7" customWidth="1"/>
    <col min="10771" max="10771" width="5.7109375" style="7" customWidth="1"/>
    <col min="10772" max="10772" width="5.28515625" style="7" customWidth="1"/>
    <col min="10773" max="10774" width="9.140625" style="7"/>
    <col min="10775" max="10776" width="19.42578125" style="7" customWidth="1"/>
    <col min="10777" max="11008" width="9.140625" style="7"/>
    <col min="11009" max="11009" width="3.140625" style="7" customWidth="1"/>
    <col min="11010" max="11010" width="2.85546875" style="7" customWidth="1"/>
    <col min="11011" max="11011" width="21.7109375" style="7" customWidth="1"/>
    <col min="11012" max="11012" width="2.7109375" style="7" customWidth="1"/>
    <col min="11013" max="11013" width="3.5703125" style="7" customWidth="1"/>
    <col min="11014" max="11014" width="3.7109375" style="7" customWidth="1"/>
    <col min="11015" max="11015" width="4.5703125" style="7" customWidth="1"/>
    <col min="11016" max="11016" width="3.5703125" style="7" customWidth="1"/>
    <col min="11017" max="11017" width="3.7109375" style="7" customWidth="1"/>
    <col min="11018" max="11018" width="5.7109375" style="7" customWidth="1"/>
    <col min="11019" max="11019" width="3.7109375" style="7" customWidth="1"/>
    <col min="11020" max="11020" width="5.7109375" style="7" customWidth="1"/>
    <col min="11021" max="11021" width="5.5703125" style="7" customWidth="1"/>
    <col min="11022" max="11022" width="3.7109375" style="7" customWidth="1"/>
    <col min="11023" max="11023" width="4.5703125" style="7" customWidth="1"/>
    <col min="11024" max="11024" width="4.7109375" style="7" customWidth="1"/>
    <col min="11025" max="11025" width="4.140625" style="7" customWidth="1"/>
    <col min="11026" max="11026" width="5.85546875" style="7" customWidth="1"/>
    <col min="11027" max="11027" width="5.7109375" style="7" customWidth="1"/>
    <col min="11028" max="11028" width="5.28515625" style="7" customWidth="1"/>
    <col min="11029" max="11030" width="9.140625" style="7"/>
    <col min="11031" max="11032" width="19.42578125" style="7" customWidth="1"/>
    <col min="11033" max="11264" width="9.140625" style="7"/>
    <col min="11265" max="11265" width="3.140625" style="7" customWidth="1"/>
    <col min="11266" max="11266" width="2.85546875" style="7" customWidth="1"/>
    <col min="11267" max="11267" width="21.7109375" style="7" customWidth="1"/>
    <col min="11268" max="11268" width="2.7109375" style="7" customWidth="1"/>
    <col min="11269" max="11269" width="3.5703125" style="7" customWidth="1"/>
    <col min="11270" max="11270" width="3.7109375" style="7" customWidth="1"/>
    <col min="11271" max="11271" width="4.5703125" style="7" customWidth="1"/>
    <col min="11272" max="11272" width="3.5703125" style="7" customWidth="1"/>
    <col min="11273" max="11273" width="3.7109375" style="7" customWidth="1"/>
    <col min="11274" max="11274" width="5.7109375" style="7" customWidth="1"/>
    <col min="11275" max="11275" width="3.7109375" style="7" customWidth="1"/>
    <col min="11276" max="11276" width="5.7109375" style="7" customWidth="1"/>
    <col min="11277" max="11277" width="5.5703125" style="7" customWidth="1"/>
    <col min="11278" max="11278" width="3.7109375" style="7" customWidth="1"/>
    <col min="11279" max="11279" width="4.5703125" style="7" customWidth="1"/>
    <col min="11280" max="11280" width="4.7109375" style="7" customWidth="1"/>
    <col min="11281" max="11281" width="4.140625" style="7" customWidth="1"/>
    <col min="11282" max="11282" width="5.85546875" style="7" customWidth="1"/>
    <col min="11283" max="11283" width="5.7109375" style="7" customWidth="1"/>
    <col min="11284" max="11284" width="5.28515625" style="7" customWidth="1"/>
    <col min="11285" max="11286" width="9.140625" style="7"/>
    <col min="11287" max="11288" width="19.42578125" style="7" customWidth="1"/>
    <col min="11289" max="11520" width="9.140625" style="7"/>
    <col min="11521" max="11521" width="3.140625" style="7" customWidth="1"/>
    <col min="11522" max="11522" width="2.85546875" style="7" customWidth="1"/>
    <col min="11523" max="11523" width="21.7109375" style="7" customWidth="1"/>
    <col min="11524" max="11524" width="2.7109375" style="7" customWidth="1"/>
    <col min="11525" max="11525" width="3.5703125" style="7" customWidth="1"/>
    <col min="11526" max="11526" width="3.7109375" style="7" customWidth="1"/>
    <col min="11527" max="11527" width="4.5703125" style="7" customWidth="1"/>
    <col min="11528" max="11528" width="3.5703125" style="7" customWidth="1"/>
    <col min="11529" max="11529" width="3.7109375" style="7" customWidth="1"/>
    <col min="11530" max="11530" width="5.7109375" style="7" customWidth="1"/>
    <col min="11531" max="11531" width="3.7109375" style="7" customWidth="1"/>
    <col min="11532" max="11532" width="5.7109375" style="7" customWidth="1"/>
    <col min="11533" max="11533" width="5.5703125" style="7" customWidth="1"/>
    <col min="11534" max="11534" width="3.7109375" style="7" customWidth="1"/>
    <col min="11535" max="11535" width="4.5703125" style="7" customWidth="1"/>
    <col min="11536" max="11536" width="4.7109375" style="7" customWidth="1"/>
    <col min="11537" max="11537" width="4.140625" style="7" customWidth="1"/>
    <col min="11538" max="11538" width="5.85546875" style="7" customWidth="1"/>
    <col min="11539" max="11539" width="5.7109375" style="7" customWidth="1"/>
    <col min="11540" max="11540" width="5.28515625" style="7" customWidth="1"/>
    <col min="11541" max="11542" width="9.140625" style="7"/>
    <col min="11543" max="11544" width="19.42578125" style="7" customWidth="1"/>
    <col min="11545" max="11776" width="9.140625" style="7"/>
    <col min="11777" max="11777" width="3.140625" style="7" customWidth="1"/>
    <col min="11778" max="11778" width="2.85546875" style="7" customWidth="1"/>
    <col min="11779" max="11779" width="21.7109375" style="7" customWidth="1"/>
    <col min="11780" max="11780" width="2.7109375" style="7" customWidth="1"/>
    <col min="11781" max="11781" width="3.5703125" style="7" customWidth="1"/>
    <col min="11782" max="11782" width="3.7109375" style="7" customWidth="1"/>
    <col min="11783" max="11783" width="4.5703125" style="7" customWidth="1"/>
    <col min="11784" max="11784" width="3.5703125" style="7" customWidth="1"/>
    <col min="11785" max="11785" width="3.7109375" style="7" customWidth="1"/>
    <col min="11786" max="11786" width="5.7109375" style="7" customWidth="1"/>
    <col min="11787" max="11787" width="3.7109375" style="7" customWidth="1"/>
    <col min="11788" max="11788" width="5.7109375" style="7" customWidth="1"/>
    <col min="11789" max="11789" width="5.5703125" style="7" customWidth="1"/>
    <col min="11790" max="11790" width="3.7109375" style="7" customWidth="1"/>
    <col min="11791" max="11791" width="4.5703125" style="7" customWidth="1"/>
    <col min="11792" max="11792" width="4.7109375" style="7" customWidth="1"/>
    <col min="11793" max="11793" width="4.140625" style="7" customWidth="1"/>
    <col min="11794" max="11794" width="5.85546875" style="7" customWidth="1"/>
    <col min="11795" max="11795" width="5.7109375" style="7" customWidth="1"/>
    <col min="11796" max="11796" width="5.28515625" style="7" customWidth="1"/>
    <col min="11797" max="11798" width="9.140625" style="7"/>
    <col min="11799" max="11800" width="19.42578125" style="7" customWidth="1"/>
    <col min="11801" max="12032" width="9.140625" style="7"/>
    <col min="12033" max="12033" width="3.140625" style="7" customWidth="1"/>
    <col min="12034" max="12034" width="2.85546875" style="7" customWidth="1"/>
    <col min="12035" max="12035" width="21.7109375" style="7" customWidth="1"/>
    <col min="12036" max="12036" width="2.7109375" style="7" customWidth="1"/>
    <col min="12037" max="12037" width="3.5703125" style="7" customWidth="1"/>
    <col min="12038" max="12038" width="3.7109375" style="7" customWidth="1"/>
    <col min="12039" max="12039" width="4.5703125" style="7" customWidth="1"/>
    <col min="12040" max="12040" width="3.5703125" style="7" customWidth="1"/>
    <col min="12041" max="12041" width="3.7109375" style="7" customWidth="1"/>
    <col min="12042" max="12042" width="5.7109375" style="7" customWidth="1"/>
    <col min="12043" max="12043" width="3.7109375" style="7" customWidth="1"/>
    <col min="12044" max="12044" width="5.7109375" style="7" customWidth="1"/>
    <col min="12045" max="12045" width="5.5703125" style="7" customWidth="1"/>
    <col min="12046" max="12046" width="3.7109375" style="7" customWidth="1"/>
    <col min="12047" max="12047" width="4.5703125" style="7" customWidth="1"/>
    <col min="12048" max="12048" width="4.7109375" style="7" customWidth="1"/>
    <col min="12049" max="12049" width="4.140625" style="7" customWidth="1"/>
    <col min="12050" max="12050" width="5.85546875" style="7" customWidth="1"/>
    <col min="12051" max="12051" width="5.7109375" style="7" customWidth="1"/>
    <col min="12052" max="12052" width="5.28515625" style="7" customWidth="1"/>
    <col min="12053" max="12054" width="9.140625" style="7"/>
    <col min="12055" max="12056" width="19.42578125" style="7" customWidth="1"/>
    <col min="12057" max="12288" width="9.140625" style="7"/>
    <col min="12289" max="12289" width="3.140625" style="7" customWidth="1"/>
    <col min="12290" max="12290" width="2.85546875" style="7" customWidth="1"/>
    <col min="12291" max="12291" width="21.7109375" style="7" customWidth="1"/>
    <col min="12292" max="12292" width="2.7109375" style="7" customWidth="1"/>
    <col min="12293" max="12293" width="3.5703125" style="7" customWidth="1"/>
    <col min="12294" max="12294" width="3.7109375" style="7" customWidth="1"/>
    <col min="12295" max="12295" width="4.5703125" style="7" customWidth="1"/>
    <col min="12296" max="12296" width="3.5703125" style="7" customWidth="1"/>
    <col min="12297" max="12297" width="3.7109375" style="7" customWidth="1"/>
    <col min="12298" max="12298" width="5.7109375" style="7" customWidth="1"/>
    <col min="12299" max="12299" width="3.7109375" style="7" customWidth="1"/>
    <col min="12300" max="12300" width="5.7109375" style="7" customWidth="1"/>
    <col min="12301" max="12301" width="5.5703125" style="7" customWidth="1"/>
    <col min="12302" max="12302" width="3.7109375" style="7" customWidth="1"/>
    <col min="12303" max="12303" width="4.5703125" style="7" customWidth="1"/>
    <col min="12304" max="12304" width="4.7109375" style="7" customWidth="1"/>
    <col min="12305" max="12305" width="4.140625" style="7" customWidth="1"/>
    <col min="12306" max="12306" width="5.85546875" style="7" customWidth="1"/>
    <col min="12307" max="12307" width="5.7109375" style="7" customWidth="1"/>
    <col min="12308" max="12308" width="5.28515625" style="7" customWidth="1"/>
    <col min="12309" max="12310" width="9.140625" style="7"/>
    <col min="12311" max="12312" width="19.42578125" style="7" customWidth="1"/>
    <col min="12313" max="12544" width="9.140625" style="7"/>
    <col min="12545" max="12545" width="3.140625" style="7" customWidth="1"/>
    <col min="12546" max="12546" width="2.85546875" style="7" customWidth="1"/>
    <col min="12547" max="12547" width="21.7109375" style="7" customWidth="1"/>
    <col min="12548" max="12548" width="2.7109375" style="7" customWidth="1"/>
    <col min="12549" max="12549" width="3.5703125" style="7" customWidth="1"/>
    <col min="12550" max="12550" width="3.7109375" style="7" customWidth="1"/>
    <col min="12551" max="12551" width="4.5703125" style="7" customWidth="1"/>
    <col min="12552" max="12552" width="3.5703125" style="7" customWidth="1"/>
    <col min="12553" max="12553" width="3.7109375" style="7" customWidth="1"/>
    <col min="12554" max="12554" width="5.7109375" style="7" customWidth="1"/>
    <col min="12555" max="12555" width="3.7109375" style="7" customWidth="1"/>
    <col min="12556" max="12556" width="5.7109375" style="7" customWidth="1"/>
    <col min="12557" max="12557" width="5.5703125" style="7" customWidth="1"/>
    <col min="12558" max="12558" width="3.7109375" style="7" customWidth="1"/>
    <col min="12559" max="12559" width="4.5703125" style="7" customWidth="1"/>
    <col min="12560" max="12560" width="4.7109375" style="7" customWidth="1"/>
    <col min="12561" max="12561" width="4.140625" style="7" customWidth="1"/>
    <col min="12562" max="12562" width="5.85546875" style="7" customWidth="1"/>
    <col min="12563" max="12563" width="5.7109375" style="7" customWidth="1"/>
    <col min="12564" max="12564" width="5.28515625" style="7" customWidth="1"/>
    <col min="12565" max="12566" width="9.140625" style="7"/>
    <col min="12567" max="12568" width="19.42578125" style="7" customWidth="1"/>
    <col min="12569" max="12800" width="9.140625" style="7"/>
    <col min="12801" max="12801" width="3.140625" style="7" customWidth="1"/>
    <col min="12802" max="12802" width="2.85546875" style="7" customWidth="1"/>
    <col min="12803" max="12803" width="21.7109375" style="7" customWidth="1"/>
    <col min="12804" max="12804" width="2.7109375" style="7" customWidth="1"/>
    <col min="12805" max="12805" width="3.5703125" style="7" customWidth="1"/>
    <col min="12806" max="12806" width="3.7109375" style="7" customWidth="1"/>
    <col min="12807" max="12807" width="4.5703125" style="7" customWidth="1"/>
    <col min="12808" max="12808" width="3.5703125" style="7" customWidth="1"/>
    <col min="12809" max="12809" width="3.7109375" style="7" customWidth="1"/>
    <col min="12810" max="12810" width="5.7109375" style="7" customWidth="1"/>
    <col min="12811" max="12811" width="3.7109375" style="7" customWidth="1"/>
    <col min="12812" max="12812" width="5.7109375" style="7" customWidth="1"/>
    <col min="12813" max="12813" width="5.5703125" style="7" customWidth="1"/>
    <col min="12814" max="12814" width="3.7109375" style="7" customWidth="1"/>
    <col min="12815" max="12815" width="4.5703125" style="7" customWidth="1"/>
    <col min="12816" max="12816" width="4.7109375" style="7" customWidth="1"/>
    <col min="12817" max="12817" width="4.140625" style="7" customWidth="1"/>
    <col min="12818" max="12818" width="5.85546875" style="7" customWidth="1"/>
    <col min="12819" max="12819" width="5.7109375" style="7" customWidth="1"/>
    <col min="12820" max="12820" width="5.28515625" style="7" customWidth="1"/>
    <col min="12821" max="12822" width="9.140625" style="7"/>
    <col min="12823" max="12824" width="19.42578125" style="7" customWidth="1"/>
    <col min="12825" max="13056" width="9.140625" style="7"/>
    <col min="13057" max="13057" width="3.140625" style="7" customWidth="1"/>
    <col min="13058" max="13058" width="2.85546875" style="7" customWidth="1"/>
    <col min="13059" max="13059" width="21.7109375" style="7" customWidth="1"/>
    <col min="13060" max="13060" width="2.7109375" style="7" customWidth="1"/>
    <col min="13061" max="13061" width="3.5703125" style="7" customWidth="1"/>
    <col min="13062" max="13062" width="3.7109375" style="7" customWidth="1"/>
    <col min="13063" max="13063" width="4.5703125" style="7" customWidth="1"/>
    <col min="13064" max="13064" width="3.5703125" style="7" customWidth="1"/>
    <col min="13065" max="13065" width="3.7109375" style="7" customWidth="1"/>
    <col min="13066" max="13066" width="5.7109375" style="7" customWidth="1"/>
    <col min="13067" max="13067" width="3.7109375" style="7" customWidth="1"/>
    <col min="13068" max="13068" width="5.7109375" style="7" customWidth="1"/>
    <col min="13069" max="13069" width="5.5703125" style="7" customWidth="1"/>
    <col min="13070" max="13070" width="3.7109375" style="7" customWidth="1"/>
    <col min="13071" max="13071" width="4.5703125" style="7" customWidth="1"/>
    <col min="13072" max="13072" width="4.7109375" style="7" customWidth="1"/>
    <col min="13073" max="13073" width="4.140625" style="7" customWidth="1"/>
    <col min="13074" max="13074" width="5.85546875" style="7" customWidth="1"/>
    <col min="13075" max="13075" width="5.7109375" style="7" customWidth="1"/>
    <col min="13076" max="13076" width="5.28515625" style="7" customWidth="1"/>
    <col min="13077" max="13078" width="9.140625" style="7"/>
    <col min="13079" max="13080" width="19.42578125" style="7" customWidth="1"/>
    <col min="13081" max="13312" width="9.140625" style="7"/>
    <col min="13313" max="13313" width="3.140625" style="7" customWidth="1"/>
    <col min="13314" max="13314" width="2.85546875" style="7" customWidth="1"/>
    <col min="13315" max="13315" width="21.7109375" style="7" customWidth="1"/>
    <col min="13316" max="13316" width="2.7109375" style="7" customWidth="1"/>
    <col min="13317" max="13317" width="3.5703125" style="7" customWidth="1"/>
    <col min="13318" max="13318" width="3.7109375" style="7" customWidth="1"/>
    <col min="13319" max="13319" width="4.5703125" style="7" customWidth="1"/>
    <col min="13320" max="13320" width="3.5703125" style="7" customWidth="1"/>
    <col min="13321" max="13321" width="3.7109375" style="7" customWidth="1"/>
    <col min="13322" max="13322" width="5.7109375" style="7" customWidth="1"/>
    <col min="13323" max="13323" width="3.7109375" style="7" customWidth="1"/>
    <col min="13324" max="13324" width="5.7109375" style="7" customWidth="1"/>
    <col min="13325" max="13325" width="5.5703125" style="7" customWidth="1"/>
    <col min="13326" max="13326" width="3.7109375" style="7" customWidth="1"/>
    <col min="13327" max="13327" width="4.5703125" style="7" customWidth="1"/>
    <col min="13328" max="13328" width="4.7109375" style="7" customWidth="1"/>
    <col min="13329" max="13329" width="4.140625" style="7" customWidth="1"/>
    <col min="13330" max="13330" width="5.85546875" style="7" customWidth="1"/>
    <col min="13331" max="13331" width="5.7109375" style="7" customWidth="1"/>
    <col min="13332" max="13332" width="5.28515625" style="7" customWidth="1"/>
    <col min="13333" max="13334" width="9.140625" style="7"/>
    <col min="13335" max="13336" width="19.42578125" style="7" customWidth="1"/>
    <col min="13337" max="13568" width="9.140625" style="7"/>
    <col min="13569" max="13569" width="3.140625" style="7" customWidth="1"/>
    <col min="13570" max="13570" width="2.85546875" style="7" customWidth="1"/>
    <col min="13571" max="13571" width="21.7109375" style="7" customWidth="1"/>
    <col min="13572" max="13572" width="2.7109375" style="7" customWidth="1"/>
    <col min="13573" max="13573" width="3.5703125" style="7" customWidth="1"/>
    <col min="13574" max="13574" width="3.7109375" style="7" customWidth="1"/>
    <col min="13575" max="13575" width="4.5703125" style="7" customWidth="1"/>
    <col min="13576" max="13576" width="3.5703125" style="7" customWidth="1"/>
    <col min="13577" max="13577" width="3.7109375" style="7" customWidth="1"/>
    <col min="13578" max="13578" width="5.7109375" style="7" customWidth="1"/>
    <col min="13579" max="13579" width="3.7109375" style="7" customWidth="1"/>
    <col min="13580" max="13580" width="5.7109375" style="7" customWidth="1"/>
    <col min="13581" max="13581" width="5.5703125" style="7" customWidth="1"/>
    <col min="13582" max="13582" width="3.7109375" style="7" customWidth="1"/>
    <col min="13583" max="13583" width="4.5703125" style="7" customWidth="1"/>
    <col min="13584" max="13584" width="4.7109375" style="7" customWidth="1"/>
    <col min="13585" max="13585" width="4.140625" style="7" customWidth="1"/>
    <col min="13586" max="13586" width="5.85546875" style="7" customWidth="1"/>
    <col min="13587" max="13587" width="5.7109375" style="7" customWidth="1"/>
    <col min="13588" max="13588" width="5.28515625" style="7" customWidth="1"/>
    <col min="13589" max="13590" width="9.140625" style="7"/>
    <col min="13591" max="13592" width="19.42578125" style="7" customWidth="1"/>
    <col min="13593" max="13824" width="9.140625" style="7"/>
    <col min="13825" max="13825" width="3.140625" style="7" customWidth="1"/>
    <col min="13826" max="13826" width="2.85546875" style="7" customWidth="1"/>
    <col min="13827" max="13827" width="21.7109375" style="7" customWidth="1"/>
    <col min="13828" max="13828" width="2.7109375" style="7" customWidth="1"/>
    <col min="13829" max="13829" width="3.5703125" style="7" customWidth="1"/>
    <col min="13830" max="13830" width="3.7109375" style="7" customWidth="1"/>
    <col min="13831" max="13831" width="4.5703125" style="7" customWidth="1"/>
    <col min="13832" max="13832" width="3.5703125" style="7" customWidth="1"/>
    <col min="13833" max="13833" width="3.7109375" style="7" customWidth="1"/>
    <col min="13834" max="13834" width="5.7109375" style="7" customWidth="1"/>
    <col min="13835" max="13835" width="3.7109375" style="7" customWidth="1"/>
    <col min="13836" max="13836" width="5.7109375" style="7" customWidth="1"/>
    <col min="13837" max="13837" width="5.5703125" style="7" customWidth="1"/>
    <col min="13838" max="13838" width="3.7109375" style="7" customWidth="1"/>
    <col min="13839" max="13839" width="4.5703125" style="7" customWidth="1"/>
    <col min="13840" max="13840" width="4.7109375" style="7" customWidth="1"/>
    <col min="13841" max="13841" width="4.140625" style="7" customWidth="1"/>
    <col min="13842" max="13842" width="5.85546875" style="7" customWidth="1"/>
    <col min="13843" max="13843" width="5.7109375" style="7" customWidth="1"/>
    <col min="13844" max="13844" width="5.28515625" style="7" customWidth="1"/>
    <col min="13845" max="13846" width="9.140625" style="7"/>
    <col min="13847" max="13848" width="19.42578125" style="7" customWidth="1"/>
    <col min="13849" max="14080" width="9.140625" style="7"/>
    <col min="14081" max="14081" width="3.140625" style="7" customWidth="1"/>
    <col min="14082" max="14082" width="2.85546875" style="7" customWidth="1"/>
    <col min="14083" max="14083" width="21.7109375" style="7" customWidth="1"/>
    <col min="14084" max="14084" width="2.7109375" style="7" customWidth="1"/>
    <col min="14085" max="14085" width="3.5703125" style="7" customWidth="1"/>
    <col min="14086" max="14086" width="3.7109375" style="7" customWidth="1"/>
    <col min="14087" max="14087" width="4.5703125" style="7" customWidth="1"/>
    <col min="14088" max="14088" width="3.5703125" style="7" customWidth="1"/>
    <col min="14089" max="14089" width="3.7109375" style="7" customWidth="1"/>
    <col min="14090" max="14090" width="5.7109375" style="7" customWidth="1"/>
    <col min="14091" max="14091" width="3.7109375" style="7" customWidth="1"/>
    <col min="14092" max="14092" width="5.7109375" style="7" customWidth="1"/>
    <col min="14093" max="14093" width="5.5703125" style="7" customWidth="1"/>
    <col min="14094" max="14094" width="3.7109375" style="7" customWidth="1"/>
    <col min="14095" max="14095" width="4.5703125" style="7" customWidth="1"/>
    <col min="14096" max="14096" width="4.7109375" style="7" customWidth="1"/>
    <col min="14097" max="14097" width="4.140625" style="7" customWidth="1"/>
    <col min="14098" max="14098" width="5.85546875" style="7" customWidth="1"/>
    <col min="14099" max="14099" width="5.7109375" style="7" customWidth="1"/>
    <col min="14100" max="14100" width="5.28515625" style="7" customWidth="1"/>
    <col min="14101" max="14102" width="9.140625" style="7"/>
    <col min="14103" max="14104" width="19.42578125" style="7" customWidth="1"/>
    <col min="14105" max="14336" width="9.140625" style="7"/>
    <col min="14337" max="14337" width="3.140625" style="7" customWidth="1"/>
    <col min="14338" max="14338" width="2.85546875" style="7" customWidth="1"/>
    <col min="14339" max="14339" width="21.7109375" style="7" customWidth="1"/>
    <col min="14340" max="14340" width="2.7109375" style="7" customWidth="1"/>
    <col min="14341" max="14341" width="3.5703125" style="7" customWidth="1"/>
    <col min="14342" max="14342" width="3.7109375" style="7" customWidth="1"/>
    <col min="14343" max="14343" width="4.5703125" style="7" customWidth="1"/>
    <col min="14344" max="14344" width="3.5703125" style="7" customWidth="1"/>
    <col min="14345" max="14345" width="3.7109375" style="7" customWidth="1"/>
    <col min="14346" max="14346" width="5.7109375" style="7" customWidth="1"/>
    <col min="14347" max="14347" width="3.7109375" style="7" customWidth="1"/>
    <col min="14348" max="14348" width="5.7109375" style="7" customWidth="1"/>
    <col min="14349" max="14349" width="5.5703125" style="7" customWidth="1"/>
    <col min="14350" max="14350" width="3.7109375" style="7" customWidth="1"/>
    <col min="14351" max="14351" width="4.5703125" style="7" customWidth="1"/>
    <col min="14352" max="14352" width="4.7109375" style="7" customWidth="1"/>
    <col min="14353" max="14353" width="4.140625" style="7" customWidth="1"/>
    <col min="14354" max="14354" width="5.85546875" style="7" customWidth="1"/>
    <col min="14355" max="14355" width="5.7109375" style="7" customWidth="1"/>
    <col min="14356" max="14356" width="5.28515625" style="7" customWidth="1"/>
    <col min="14357" max="14358" width="9.140625" style="7"/>
    <col min="14359" max="14360" width="19.42578125" style="7" customWidth="1"/>
    <col min="14361" max="14592" width="9.140625" style="7"/>
    <col min="14593" max="14593" width="3.140625" style="7" customWidth="1"/>
    <col min="14594" max="14594" width="2.85546875" style="7" customWidth="1"/>
    <col min="14595" max="14595" width="21.7109375" style="7" customWidth="1"/>
    <col min="14596" max="14596" width="2.7109375" style="7" customWidth="1"/>
    <col min="14597" max="14597" width="3.5703125" style="7" customWidth="1"/>
    <col min="14598" max="14598" width="3.7109375" style="7" customWidth="1"/>
    <col min="14599" max="14599" width="4.5703125" style="7" customWidth="1"/>
    <col min="14600" max="14600" width="3.5703125" style="7" customWidth="1"/>
    <col min="14601" max="14601" width="3.7109375" style="7" customWidth="1"/>
    <col min="14602" max="14602" width="5.7109375" style="7" customWidth="1"/>
    <col min="14603" max="14603" width="3.7109375" style="7" customWidth="1"/>
    <col min="14604" max="14604" width="5.7109375" style="7" customWidth="1"/>
    <col min="14605" max="14605" width="5.5703125" style="7" customWidth="1"/>
    <col min="14606" max="14606" width="3.7109375" style="7" customWidth="1"/>
    <col min="14607" max="14607" width="4.5703125" style="7" customWidth="1"/>
    <col min="14608" max="14608" width="4.7109375" style="7" customWidth="1"/>
    <col min="14609" max="14609" width="4.140625" style="7" customWidth="1"/>
    <col min="14610" max="14610" width="5.85546875" style="7" customWidth="1"/>
    <col min="14611" max="14611" width="5.7109375" style="7" customWidth="1"/>
    <col min="14612" max="14612" width="5.28515625" style="7" customWidth="1"/>
    <col min="14613" max="14614" width="9.140625" style="7"/>
    <col min="14615" max="14616" width="19.42578125" style="7" customWidth="1"/>
    <col min="14617" max="14848" width="9.140625" style="7"/>
    <col min="14849" max="14849" width="3.140625" style="7" customWidth="1"/>
    <col min="14850" max="14850" width="2.85546875" style="7" customWidth="1"/>
    <col min="14851" max="14851" width="21.7109375" style="7" customWidth="1"/>
    <col min="14852" max="14852" width="2.7109375" style="7" customWidth="1"/>
    <col min="14853" max="14853" width="3.5703125" style="7" customWidth="1"/>
    <col min="14854" max="14854" width="3.7109375" style="7" customWidth="1"/>
    <col min="14855" max="14855" width="4.5703125" style="7" customWidth="1"/>
    <col min="14856" max="14856" width="3.5703125" style="7" customWidth="1"/>
    <col min="14857" max="14857" width="3.7109375" style="7" customWidth="1"/>
    <col min="14858" max="14858" width="5.7109375" style="7" customWidth="1"/>
    <col min="14859" max="14859" width="3.7109375" style="7" customWidth="1"/>
    <col min="14860" max="14860" width="5.7109375" style="7" customWidth="1"/>
    <col min="14861" max="14861" width="5.5703125" style="7" customWidth="1"/>
    <col min="14862" max="14862" width="3.7109375" style="7" customWidth="1"/>
    <col min="14863" max="14863" width="4.5703125" style="7" customWidth="1"/>
    <col min="14864" max="14864" width="4.7109375" style="7" customWidth="1"/>
    <col min="14865" max="14865" width="4.140625" style="7" customWidth="1"/>
    <col min="14866" max="14866" width="5.85546875" style="7" customWidth="1"/>
    <col min="14867" max="14867" width="5.7109375" style="7" customWidth="1"/>
    <col min="14868" max="14868" width="5.28515625" style="7" customWidth="1"/>
    <col min="14869" max="14870" width="9.140625" style="7"/>
    <col min="14871" max="14872" width="19.42578125" style="7" customWidth="1"/>
    <col min="14873" max="15104" width="9.140625" style="7"/>
    <col min="15105" max="15105" width="3.140625" style="7" customWidth="1"/>
    <col min="15106" max="15106" width="2.85546875" style="7" customWidth="1"/>
    <col min="15107" max="15107" width="21.7109375" style="7" customWidth="1"/>
    <col min="15108" max="15108" width="2.7109375" style="7" customWidth="1"/>
    <col min="15109" max="15109" width="3.5703125" style="7" customWidth="1"/>
    <col min="15110" max="15110" width="3.7109375" style="7" customWidth="1"/>
    <col min="15111" max="15111" width="4.5703125" style="7" customWidth="1"/>
    <col min="15112" max="15112" width="3.5703125" style="7" customWidth="1"/>
    <col min="15113" max="15113" width="3.7109375" style="7" customWidth="1"/>
    <col min="15114" max="15114" width="5.7109375" style="7" customWidth="1"/>
    <col min="15115" max="15115" width="3.7109375" style="7" customWidth="1"/>
    <col min="15116" max="15116" width="5.7109375" style="7" customWidth="1"/>
    <col min="15117" max="15117" width="5.5703125" style="7" customWidth="1"/>
    <col min="15118" max="15118" width="3.7109375" style="7" customWidth="1"/>
    <col min="15119" max="15119" width="4.5703125" style="7" customWidth="1"/>
    <col min="15120" max="15120" width="4.7109375" style="7" customWidth="1"/>
    <col min="15121" max="15121" width="4.140625" style="7" customWidth="1"/>
    <col min="15122" max="15122" width="5.85546875" style="7" customWidth="1"/>
    <col min="15123" max="15123" width="5.7109375" style="7" customWidth="1"/>
    <col min="15124" max="15124" width="5.28515625" style="7" customWidth="1"/>
    <col min="15125" max="15126" width="9.140625" style="7"/>
    <col min="15127" max="15128" width="19.42578125" style="7" customWidth="1"/>
    <col min="15129" max="15360" width="9.140625" style="7"/>
    <col min="15361" max="15361" width="3.140625" style="7" customWidth="1"/>
    <col min="15362" max="15362" width="2.85546875" style="7" customWidth="1"/>
    <col min="15363" max="15363" width="21.7109375" style="7" customWidth="1"/>
    <col min="15364" max="15364" width="2.7109375" style="7" customWidth="1"/>
    <col min="15365" max="15365" width="3.5703125" style="7" customWidth="1"/>
    <col min="15366" max="15366" width="3.7109375" style="7" customWidth="1"/>
    <col min="15367" max="15367" width="4.5703125" style="7" customWidth="1"/>
    <col min="15368" max="15368" width="3.5703125" style="7" customWidth="1"/>
    <col min="15369" max="15369" width="3.7109375" style="7" customWidth="1"/>
    <col min="15370" max="15370" width="5.7109375" style="7" customWidth="1"/>
    <col min="15371" max="15371" width="3.7109375" style="7" customWidth="1"/>
    <col min="15372" max="15372" width="5.7109375" style="7" customWidth="1"/>
    <col min="15373" max="15373" width="5.5703125" style="7" customWidth="1"/>
    <col min="15374" max="15374" width="3.7109375" style="7" customWidth="1"/>
    <col min="15375" max="15375" width="4.5703125" style="7" customWidth="1"/>
    <col min="15376" max="15376" width="4.7109375" style="7" customWidth="1"/>
    <col min="15377" max="15377" width="4.140625" style="7" customWidth="1"/>
    <col min="15378" max="15378" width="5.85546875" style="7" customWidth="1"/>
    <col min="15379" max="15379" width="5.7109375" style="7" customWidth="1"/>
    <col min="15380" max="15380" width="5.28515625" style="7" customWidth="1"/>
    <col min="15381" max="15382" width="9.140625" style="7"/>
    <col min="15383" max="15384" width="19.42578125" style="7" customWidth="1"/>
    <col min="15385" max="15616" width="9.140625" style="7"/>
    <col min="15617" max="15617" width="3.140625" style="7" customWidth="1"/>
    <col min="15618" max="15618" width="2.85546875" style="7" customWidth="1"/>
    <col min="15619" max="15619" width="21.7109375" style="7" customWidth="1"/>
    <col min="15620" max="15620" width="2.7109375" style="7" customWidth="1"/>
    <col min="15621" max="15621" width="3.5703125" style="7" customWidth="1"/>
    <col min="15622" max="15622" width="3.7109375" style="7" customWidth="1"/>
    <col min="15623" max="15623" width="4.5703125" style="7" customWidth="1"/>
    <col min="15624" max="15624" width="3.5703125" style="7" customWidth="1"/>
    <col min="15625" max="15625" width="3.7109375" style="7" customWidth="1"/>
    <col min="15626" max="15626" width="5.7109375" style="7" customWidth="1"/>
    <col min="15627" max="15627" width="3.7109375" style="7" customWidth="1"/>
    <col min="15628" max="15628" width="5.7109375" style="7" customWidth="1"/>
    <col min="15629" max="15629" width="5.5703125" style="7" customWidth="1"/>
    <col min="15630" max="15630" width="3.7109375" style="7" customWidth="1"/>
    <col min="15631" max="15631" width="4.5703125" style="7" customWidth="1"/>
    <col min="15632" max="15632" width="4.7109375" style="7" customWidth="1"/>
    <col min="15633" max="15633" width="4.140625" style="7" customWidth="1"/>
    <col min="15634" max="15634" width="5.85546875" style="7" customWidth="1"/>
    <col min="15635" max="15635" width="5.7109375" style="7" customWidth="1"/>
    <col min="15636" max="15636" width="5.28515625" style="7" customWidth="1"/>
    <col min="15637" max="15638" width="9.140625" style="7"/>
    <col min="15639" max="15640" width="19.42578125" style="7" customWidth="1"/>
    <col min="15641" max="15872" width="9.140625" style="7"/>
    <col min="15873" max="15873" width="3.140625" style="7" customWidth="1"/>
    <col min="15874" max="15874" width="2.85546875" style="7" customWidth="1"/>
    <col min="15875" max="15875" width="21.7109375" style="7" customWidth="1"/>
    <col min="15876" max="15876" width="2.7109375" style="7" customWidth="1"/>
    <col min="15877" max="15877" width="3.5703125" style="7" customWidth="1"/>
    <col min="15878" max="15878" width="3.7109375" style="7" customWidth="1"/>
    <col min="15879" max="15879" width="4.5703125" style="7" customWidth="1"/>
    <col min="15880" max="15880" width="3.5703125" style="7" customWidth="1"/>
    <col min="15881" max="15881" width="3.7109375" style="7" customWidth="1"/>
    <col min="15882" max="15882" width="5.7109375" style="7" customWidth="1"/>
    <col min="15883" max="15883" width="3.7109375" style="7" customWidth="1"/>
    <col min="15884" max="15884" width="5.7109375" style="7" customWidth="1"/>
    <col min="15885" max="15885" width="5.5703125" style="7" customWidth="1"/>
    <col min="15886" max="15886" width="3.7109375" style="7" customWidth="1"/>
    <col min="15887" max="15887" width="4.5703125" style="7" customWidth="1"/>
    <col min="15888" max="15888" width="4.7109375" style="7" customWidth="1"/>
    <col min="15889" max="15889" width="4.140625" style="7" customWidth="1"/>
    <col min="15890" max="15890" width="5.85546875" style="7" customWidth="1"/>
    <col min="15891" max="15891" width="5.7109375" style="7" customWidth="1"/>
    <col min="15892" max="15892" width="5.28515625" style="7" customWidth="1"/>
    <col min="15893" max="15894" width="9.140625" style="7"/>
    <col min="15895" max="15896" width="19.42578125" style="7" customWidth="1"/>
    <col min="15897" max="16128" width="9.140625" style="7"/>
    <col min="16129" max="16129" width="3.140625" style="7" customWidth="1"/>
    <col min="16130" max="16130" width="2.85546875" style="7" customWidth="1"/>
    <col min="16131" max="16131" width="21.7109375" style="7" customWidth="1"/>
    <col min="16132" max="16132" width="2.7109375" style="7" customWidth="1"/>
    <col min="16133" max="16133" width="3.5703125" style="7" customWidth="1"/>
    <col min="16134" max="16134" width="3.7109375" style="7" customWidth="1"/>
    <col min="16135" max="16135" width="4.5703125" style="7" customWidth="1"/>
    <col min="16136" max="16136" width="3.5703125" style="7" customWidth="1"/>
    <col min="16137" max="16137" width="3.7109375" style="7" customWidth="1"/>
    <col min="16138" max="16138" width="5.7109375" style="7" customWidth="1"/>
    <col min="16139" max="16139" width="3.7109375" style="7" customWidth="1"/>
    <col min="16140" max="16140" width="5.7109375" style="7" customWidth="1"/>
    <col min="16141" max="16141" width="5.5703125" style="7" customWidth="1"/>
    <col min="16142" max="16142" width="3.7109375" style="7" customWidth="1"/>
    <col min="16143" max="16143" width="4.5703125" style="7" customWidth="1"/>
    <col min="16144" max="16144" width="4.7109375" style="7" customWidth="1"/>
    <col min="16145" max="16145" width="4.140625" style="7" customWidth="1"/>
    <col min="16146" max="16146" width="5.85546875" style="7" customWidth="1"/>
    <col min="16147" max="16147" width="5.7109375" style="7" customWidth="1"/>
    <col min="16148" max="16148" width="5.28515625" style="7" customWidth="1"/>
    <col min="16149" max="16150" width="9.140625" style="7"/>
    <col min="16151" max="16152" width="19.42578125" style="7" customWidth="1"/>
    <col min="16153" max="16384" width="9.140625" style="7"/>
  </cols>
  <sheetData>
    <row r="1" spans="1:20" s="1" customFormat="1" ht="15.95" customHeight="1" x14ac:dyDescent="0.2">
      <c r="A1" s="708" t="s">
        <v>0</v>
      </c>
      <c r="B1" s="708"/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708"/>
      <c r="R1" s="708"/>
      <c r="S1" s="708"/>
      <c r="T1" s="708"/>
    </row>
    <row r="2" spans="1:20" s="1" customFormat="1" ht="15.95" customHeight="1" x14ac:dyDescent="0.2">
      <c r="A2" s="709" t="s">
        <v>359</v>
      </c>
      <c r="B2" s="709"/>
      <c r="C2" s="709"/>
      <c r="D2" s="709"/>
      <c r="E2" s="709"/>
      <c r="F2" s="709"/>
      <c r="G2" s="709"/>
      <c r="H2" s="709"/>
      <c r="I2" s="709"/>
      <c r="J2" s="709"/>
      <c r="K2" s="709"/>
      <c r="L2" s="709"/>
      <c r="M2" s="709"/>
      <c r="N2" s="709"/>
      <c r="O2" s="709"/>
      <c r="P2" s="709"/>
      <c r="Q2" s="709"/>
      <c r="R2" s="709"/>
      <c r="S2" s="709"/>
      <c r="T2" s="709"/>
    </row>
    <row r="3" spans="1:20" ht="15.95" customHeight="1" x14ac:dyDescent="0.2">
      <c r="A3" s="2"/>
      <c r="B3" s="2"/>
      <c r="C3" s="3"/>
    </row>
    <row r="4" spans="1:20" s="10" customFormat="1" ht="14.1" hidden="1" customHeight="1" x14ac:dyDescent="0.2">
      <c r="A4" s="690" t="s">
        <v>2</v>
      </c>
      <c r="B4" s="693" t="s">
        <v>3</v>
      </c>
      <c r="C4" s="694"/>
      <c r="D4" s="697" t="s">
        <v>4</v>
      </c>
      <c r="E4" s="8" t="s">
        <v>5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700" t="s">
        <v>6</v>
      </c>
      <c r="R4" s="701"/>
      <c r="S4" s="702"/>
      <c r="T4" s="706" t="s">
        <v>7</v>
      </c>
    </row>
    <row r="5" spans="1:20" s="10" customFormat="1" ht="14.1" hidden="1" customHeight="1" x14ac:dyDescent="0.2">
      <c r="A5" s="691"/>
      <c r="B5" s="695"/>
      <c r="C5" s="696"/>
      <c r="D5" s="698"/>
      <c r="E5" s="8" t="s">
        <v>8</v>
      </c>
      <c r="F5" s="11"/>
      <c r="G5" s="12"/>
      <c r="H5" s="8" t="s">
        <v>9</v>
      </c>
      <c r="I5" s="11"/>
      <c r="J5" s="12"/>
      <c r="K5" s="8" t="s">
        <v>10</v>
      </c>
      <c r="L5" s="11"/>
      <c r="M5" s="12"/>
      <c r="N5" s="8" t="s">
        <v>11</v>
      </c>
      <c r="O5" s="11"/>
      <c r="P5" s="12"/>
      <c r="Q5" s="703"/>
      <c r="R5" s="704"/>
      <c r="S5" s="705"/>
      <c r="T5" s="707"/>
    </row>
    <row r="6" spans="1:20" s="10" customFormat="1" ht="38.25" hidden="1" customHeight="1" x14ac:dyDescent="0.2">
      <c r="A6" s="692"/>
      <c r="B6" s="695"/>
      <c r="C6" s="696"/>
      <c r="D6" s="699"/>
      <c r="E6" s="13" t="s">
        <v>12</v>
      </c>
      <c r="F6" s="14" t="s">
        <v>13</v>
      </c>
      <c r="G6" s="15" t="s">
        <v>14</v>
      </c>
      <c r="H6" s="13" t="s">
        <v>12</v>
      </c>
      <c r="I6" s="14" t="s">
        <v>13</v>
      </c>
      <c r="J6" s="15" t="s">
        <v>14</v>
      </c>
      <c r="K6" s="13" t="s">
        <v>12</v>
      </c>
      <c r="L6" s="14" t="s">
        <v>13</v>
      </c>
      <c r="M6" s="15" t="s">
        <v>14</v>
      </c>
      <c r="N6" s="13" t="s">
        <v>12</v>
      </c>
      <c r="O6" s="14" t="s">
        <v>13</v>
      </c>
      <c r="P6" s="15" t="s">
        <v>14</v>
      </c>
      <c r="Q6" s="13" t="s">
        <v>12</v>
      </c>
      <c r="R6" s="14" t="s">
        <v>13</v>
      </c>
      <c r="S6" s="15" t="s">
        <v>14</v>
      </c>
      <c r="T6" s="707"/>
    </row>
    <row r="7" spans="1:20" s="24" customFormat="1" ht="15.6" hidden="1" customHeight="1" x14ac:dyDescent="0.2">
      <c r="A7" s="16" t="s">
        <v>15</v>
      </c>
      <c r="B7" s="17" t="s">
        <v>16</v>
      </c>
      <c r="C7" s="18"/>
      <c r="D7" s="19"/>
      <c r="E7" s="20">
        <f t="shared" ref="E7:S7" si="0">SUM(E8,E9,E10:E11,E12,E13:E17,E18:E29)</f>
        <v>0</v>
      </c>
      <c r="F7" s="21">
        <f t="shared" si="0"/>
        <v>2</v>
      </c>
      <c r="G7" s="22">
        <f t="shared" si="0"/>
        <v>90</v>
      </c>
      <c r="H7" s="20">
        <f t="shared" si="0"/>
        <v>0</v>
      </c>
      <c r="I7" s="21">
        <f t="shared" si="0"/>
        <v>72</v>
      </c>
      <c r="J7" s="22">
        <f t="shared" si="0"/>
        <v>1064</v>
      </c>
      <c r="K7" s="20">
        <f t="shared" si="0"/>
        <v>0</v>
      </c>
      <c r="L7" s="21">
        <f t="shared" si="0"/>
        <v>0</v>
      </c>
      <c r="M7" s="22">
        <f t="shared" si="0"/>
        <v>0</v>
      </c>
      <c r="N7" s="20">
        <f t="shared" si="0"/>
        <v>0</v>
      </c>
      <c r="O7" s="21">
        <f t="shared" si="0"/>
        <v>0</v>
      </c>
      <c r="P7" s="22">
        <f t="shared" si="0"/>
        <v>0</v>
      </c>
      <c r="Q7" s="20">
        <f t="shared" si="0"/>
        <v>0</v>
      </c>
      <c r="R7" s="21">
        <f t="shared" si="0"/>
        <v>74</v>
      </c>
      <c r="S7" s="22">
        <f t="shared" si="0"/>
        <v>1154</v>
      </c>
      <c r="T7" s="23">
        <f>SUM(T8:T29)/21</f>
        <v>3.7452380952380957</v>
      </c>
    </row>
    <row r="8" spans="1:20" s="24" customFormat="1" ht="15.6" hidden="1" customHeight="1" x14ac:dyDescent="0.2">
      <c r="A8" s="25"/>
      <c r="B8" s="26" t="s">
        <v>17</v>
      </c>
      <c r="C8" s="27" t="s">
        <v>18</v>
      </c>
      <c r="D8" s="28" t="s">
        <v>9</v>
      </c>
      <c r="E8" s="29"/>
      <c r="F8" s="30"/>
      <c r="G8" s="31"/>
      <c r="H8" s="29"/>
      <c r="I8" s="30">
        <v>13</v>
      </c>
      <c r="J8" s="31">
        <v>163</v>
      </c>
      <c r="K8" s="29"/>
      <c r="L8" s="30"/>
      <c r="M8" s="31"/>
      <c r="N8" s="29"/>
      <c r="O8" s="30"/>
      <c r="P8" s="31"/>
      <c r="Q8" s="29">
        <f>SUM(E8,H8,K8,N8)</f>
        <v>0</v>
      </c>
      <c r="R8" s="30">
        <f>SUM(F8,I8,L8,O8)</f>
        <v>13</v>
      </c>
      <c r="S8" s="31">
        <f>SUM(G8,J8,M8,P8)</f>
        <v>163</v>
      </c>
      <c r="T8" s="32">
        <v>3.72</v>
      </c>
    </row>
    <row r="9" spans="1:20" s="24" customFormat="1" ht="15.6" hidden="1" customHeight="1" x14ac:dyDescent="0.2">
      <c r="A9" s="33"/>
      <c r="B9" s="34" t="s">
        <v>19</v>
      </c>
      <c r="C9" s="35" t="s">
        <v>20</v>
      </c>
      <c r="D9" s="36" t="s">
        <v>9</v>
      </c>
      <c r="E9" s="37"/>
      <c r="F9" s="38"/>
      <c r="G9" s="39"/>
      <c r="H9" s="37"/>
      <c r="I9" s="38">
        <v>0</v>
      </c>
      <c r="J9" s="39">
        <v>93</v>
      </c>
      <c r="K9" s="37"/>
      <c r="L9" s="38"/>
      <c r="M9" s="39"/>
      <c r="N9" s="37"/>
      <c r="O9" s="38"/>
      <c r="P9" s="39"/>
      <c r="Q9" s="37">
        <f t="shared" ref="Q9:S29" si="1">SUM(E9,H9,K9,N9)</f>
        <v>0</v>
      </c>
      <c r="R9" s="38">
        <f t="shared" si="1"/>
        <v>0</v>
      </c>
      <c r="S9" s="39">
        <f t="shared" si="1"/>
        <v>93</v>
      </c>
      <c r="T9" s="40">
        <v>3.82</v>
      </c>
    </row>
    <row r="10" spans="1:20" s="24" customFormat="1" ht="15.6" hidden="1" customHeight="1" x14ac:dyDescent="0.2">
      <c r="A10" s="33"/>
      <c r="B10" s="34" t="s">
        <v>21</v>
      </c>
      <c r="C10" s="35" t="s">
        <v>22</v>
      </c>
      <c r="D10" s="36" t="s">
        <v>9</v>
      </c>
      <c r="E10" s="37"/>
      <c r="F10" s="38"/>
      <c r="G10" s="39"/>
      <c r="H10" s="37"/>
      <c r="I10" s="38">
        <v>1</v>
      </c>
      <c r="J10" s="39">
        <v>19</v>
      </c>
      <c r="K10" s="37"/>
      <c r="L10" s="38"/>
      <c r="M10" s="39"/>
      <c r="N10" s="37"/>
      <c r="O10" s="38"/>
      <c r="P10" s="39"/>
      <c r="Q10" s="37">
        <f t="shared" si="1"/>
        <v>0</v>
      </c>
      <c r="R10" s="38">
        <f t="shared" si="1"/>
        <v>1</v>
      </c>
      <c r="S10" s="39">
        <f t="shared" si="1"/>
        <v>19</v>
      </c>
      <c r="T10" s="40">
        <v>3.71</v>
      </c>
    </row>
    <row r="11" spans="1:20" s="24" customFormat="1" ht="15.6" hidden="1" customHeight="1" x14ac:dyDescent="0.2">
      <c r="A11" s="33"/>
      <c r="B11" s="34" t="s">
        <v>23</v>
      </c>
      <c r="C11" s="35" t="s">
        <v>24</v>
      </c>
      <c r="D11" s="36" t="s">
        <v>9</v>
      </c>
      <c r="E11" s="37"/>
      <c r="F11" s="38"/>
      <c r="G11" s="39"/>
      <c r="H11" s="37"/>
      <c r="I11" s="38">
        <v>1</v>
      </c>
      <c r="J11" s="39">
        <v>116</v>
      </c>
      <c r="K11" s="37"/>
      <c r="L11" s="38"/>
      <c r="M11" s="39"/>
      <c r="N11" s="37"/>
      <c r="O11" s="38"/>
      <c r="P11" s="39"/>
      <c r="Q11" s="37">
        <f t="shared" si="1"/>
        <v>0</v>
      </c>
      <c r="R11" s="38">
        <f t="shared" si="1"/>
        <v>1</v>
      </c>
      <c r="S11" s="39">
        <f t="shared" si="1"/>
        <v>116</v>
      </c>
      <c r="T11" s="40">
        <v>3.73</v>
      </c>
    </row>
    <row r="12" spans="1:20" s="24" customFormat="1" ht="15.6" hidden="1" customHeight="1" x14ac:dyDescent="0.2">
      <c r="A12" s="33"/>
      <c r="B12" s="34" t="s">
        <v>25</v>
      </c>
      <c r="C12" s="35" t="s">
        <v>26</v>
      </c>
      <c r="D12" s="36" t="s">
        <v>9</v>
      </c>
      <c r="E12" s="37"/>
      <c r="F12" s="38"/>
      <c r="G12" s="39"/>
      <c r="H12" s="37"/>
      <c r="I12" s="38">
        <v>41</v>
      </c>
      <c r="J12" s="39">
        <v>158</v>
      </c>
      <c r="K12" s="37"/>
      <c r="L12" s="38"/>
      <c r="M12" s="39"/>
      <c r="N12" s="37"/>
      <c r="O12" s="38"/>
      <c r="P12" s="39"/>
      <c r="Q12" s="37">
        <f t="shared" si="1"/>
        <v>0</v>
      </c>
      <c r="R12" s="38">
        <f t="shared" si="1"/>
        <v>41</v>
      </c>
      <c r="S12" s="39">
        <f t="shared" si="1"/>
        <v>158</v>
      </c>
      <c r="T12" s="41">
        <v>3.62</v>
      </c>
    </row>
    <row r="13" spans="1:20" s="24" customFormat="1" ht="15.6" hidden="1" customHeight="1" x14ac:dyDescent="0.2">
      <c r="A13" s="33"/>
      <c r="B13" s="34" t="s">
        <v>27</v>
      </c>
      <c r="C13" s="35" t="s">
        <v>28</v>
      </c>
      <c r="D13" s="36" t="s">
        <v>9</v>
      </c>
      <c r="E13" s="37"/>
      <c r="F13" s="38"/>
      <c r="G13" s="39"/>
      <c r="H13" s="37"/>
      <c r="I13" s="38">
        <v>1</v>
      </c>
      <c r="J13" s="39">
        <v>108</v>
      </c>
      <c r="K13" s="37"/>
      <c r="L13" s="38"/>
      <c r="M13" s="39"/>
      <c r="N13" s="37"/>
      <c r="O13" s="38"/>
      <c r="P13" s="39"/>
      <c r="Q13" s="37">
        <f t="shared" si="1"/>
        <v>0</v>
      </c>
      <c r="R13" s="38">
        <f t="shared" si="1"/>
        <v>1</v>
      </c>
      <c r="S13" s="39">
        <f t="shared" si="1"/>
        <v>108</v>
      </c>
      <c r="T13" s="41">
        <v>3.73</v>
      </c>
    </row>
    <row r="14" spans="1:20" s="24" customFormat="1" ht="15.6" hidden="1" customHeight="1" x14ac:dyDescent="0.2">
      <c r="A14" s="33"/>
      <c r="B14" s="34" t="s">
        <v>29</v>
      </c>
      <c r="C14" s="35" t="s">
        <v>30</v>
      </c>
      <c r="D14" s="36" t="s">
        <v>9</v>
      </c>
      <c r="E14" s="37"/>
      <c r="F14" s="38"/>
      <c r="G14" s="39"/>
      <c r="H14" s="37"/>
      <c r="I14" s="38">
        <v>5</v>
      </c>
      <c r="J14" s="39">
        <v>20</v>
      </c>
      <c r="K14" s="37"/>
      <c r="L14" s="38"/>
      <c r="M14" s="39"/>
      <c r="N14" s="37"/>
      <c r="O14" s="38"/>
      <c r="P14" s="39"/>
      <c r="Q14" s="37">
        <f t="shared" si="1"/>
        <v>0</v>
      </c>
      <c r="R14" s="38">
        <f t="shared" si="1"/>
        <v>5</v>
      </c>
      <c r="S14" s="39">
        <f t="shared" si="1"/>
        <v>20</v>
      </c>
      <c r="T14" s="41">
        <v>3.65</v>
      </c>
    </row>
    <row r="15" spans="1:20" s="24" customFormat="1" ht="15.6" hidden="1" customHeight="1" x14ac:dyDescent="0.2">
      <c r="A15" s="33"/>
      <c r="B15" s="34" t="s">
        <v>31</v>
      </c>
      <c r="C15" s="35" t="s">
        <v>197</v>
      </c>
      <c r="D15" s="36" t="s">
        <v>9</v>
      </c>
      <c r="E15" s="37"/>
      <c r="F15" s="38"/>
      <c r="G15" s="39"/>
      <c r="H15" s="37"/>
      <c r="I15" s="38">
        <v>0</v>
      </c>
      <c r="J15" s="39">
        <v>76</v>
      </c>
      <c r="K15" s="37"/>
      <c r="L15" s="38"/>
      <c r="M15" s="39"/>
      <c r="N15" s="37"/>
      <c r="O15" s="38"/>
      <c r="P15" s="39"/>
      <c r="Q15" s="37">
        <f t="shared" si="1"/>
        <v>0</v>
      </c>
      <c r="R15" s="38">
        <f t="shared" si="1"/>
        <v>0</v>
      </c>
      <c r="S15" s="39">
        <f t="shared" si="1"/>
        <v>76</v>
      </c>
      <c r="T15" s="41">
        <v>3.72</v>
      </c>
    </row>
    <row r="16" spans="1:20" s="24" customFormat="1" ht="15.6" hidden="1" customHeight="1" x14ac:dyDescent="0.2">
      <c r="A16" s="33"/>
      <c r="B16" s="34" t="s">
        <v>33</v>
      </c>
      <c r="C16" s="35" t="s">
        <v>34</v>
      </c>
      <c r="D16" s="36" t="s">
        <v>9</v>
      </c>
      <c r="E16" s="37"/>
      <c r="F16" s="38"/>
      <c r="G16" s="39"/>
      <c r="H16" s="37"/>
      <c r="I16" s="38">
        <v>3</v>
      </c>
      <c r="J16" s="39">
        <v>111</v>
      </c>
      <c r="K16" s="37"/>
      <c r="L16" s="38"/>
      <c r="M16" s="39"/>
      <c r="N16" s="37"/>
      <c r="O16" s="38"/>
      <c r="P16" s="39"/>
      <c r="Q16" s="37">
        <f t="shared" si="1"/>
        <v>0</v>
      </c>
      <c r="R16" s="38">
        <f t="shared" si="1"/>
        <v>3</v>
      </c>
      <c r="S16" s="39">
        <f t="shared" si="1"/>
        <v>111</v>
      </c>
      <c r="T16" s="41">
        <v>3.77</v>
      </c>
    </row>
    <row r="17" spans="1:20" s="24" customFormat="1" ht="15.6" hidden="1" customHeight="1" x14ac:dyDescent="0.2">
      <c r="A17" s="33"/>
      <c r="B17" s="34" t="s">
        <v>35</v>
      </c>
      <c r="C17" s="35" t="s">
        <v>125</v>
      </c>
      <c r="D17" s="36" t="s">
        <v>9</v>
      </c>
      <c r="E17" s="37"/>
      <c r="F17" s="38"/>
      <c r="G17" s="39"/>
      <c r="H17" s="37"/>
      <c r="I17" s="38">
        <v>6</v>
      </c>
      <c r="J17" s="39">
        <v>78</v>
      </c>
      <c r="K17" s="37"/>
      <c r="L17" s="38"/>
      <c r="M17" s="39"/>
      <c r="N17" s="37"/>
      <c r="O17" s="38"/>
      <c r="P17" s="39"/>
      <c r="Q17" s="37">
        <f t="shared" si="1"/>
        <v>0</v>
      </c>
      <c r="R17" s="38">
        <f t="shared" si="1"/>
        <v>6</v>
      </c>
      <c r="S17" s="39">
        <f t="shared" si="1"/>
        <v>78</v>
      </c>
      <c r="T17" s="40">
        <v>3.7</v>
      </c>
    </row>
    <row r="18" spans="1:20" s="24" customFormat="1" ht="15.6" hidden="1" customHeight="1" x14ac:dyDescent="0.2">
      <c r="A18" s="33"/>
      <c r="B18" s="34" t="s">
        <v>37</v>
      </c>
      <c r="C18" s="35" t="s">
        <v>198</v>
      </c>
      <c r="D18" s="36" t="s">
        <v>9</v>
      </c>
      <c r="E18" s="37"/>
      <c r="F18" s="38"/>
      <c r="G18" s="39"/>
      <c r="H18" s="37"/>
      <c r="I18" s="38">
        <v>1</v>
      </c>
      <c r="J18" s="39">
        <v>31</v>
      </c>
      <c r="K18" s="37"/>
      <c r="L18" s="38"/>
      <c r="M18" s="39"/>
      <c r="N18" s="37"/>
      <c r="O18" s="38"/>
      <c r="P18" s="39"/>
      <c r="Q18" s="37">
        <f t="shared" si="1"/>
        <v>0</v>
      </c>
      <c r="R18" s="38">
        <f t="shared" si="1"/>
        <v>1</v>
      </c>
      <c r="S18" s="39">
        <f t="shared" si="1"/>
        <v>31</v>
      </c>
      <c r="T18" s="40">
        <v>3.71</v>
      </c>
    </row>
    <row r="19" spans="1:20" s="42" customFormat="1" ht="15.6" hidden="1" customHeight="1" x14ac:dyDescent="0.2">
      <c r="A19" s="33"/>
      <c r="B19" s="34" t="s">
        <v>39</v>
      </c>
      <c r="C19" s="35" t="s">
        <v>40</v>
      </c>
      <c r="D19" s="36" t="s">
        <v>9</v>
      </c>
      <c r="E19" s="37"/>
      <c r="F19" s="38"/>
      <c r="G19" s="39"/>
      <c r="H19" s="37"/>
      <c r="I19" s="38">
        <v>0</v>
      </c>
      <c r="J19" s="39">
        <v>47</v>
      </c>
      <c r="K19" s="37"/>
      <c r="L19" s="38"/>
      <c r="M19" s="39"/>
      <c r="N19" s="37"/>
      <c r="O19" s="38"/>
      <c r="P19" s="39"/>
      <c r="Q19" s="37">
        <f t="shared" si="1"/>
        <v>0</v>
      </c>
      <c r="R19" s="38">
        <f t="shared" si="1"/>
        <v>0</v>
      </c>
      <c r="S19" s="39">
        <f t="shared" si="1"/>
        <v>47</v>
      </c>
      <c r="T19" s="40">
        <v>3.74</v>
      </c>
    </row>
    <row r="20" spans="1:20" s="42" customFormat="1" ht="15.6" hidden="1" customHeight="1" x14ac:dyDescent="0.2">
      <c r="A20" s="33"/>
      <c r="B20" s="34" t="s">
        <v>41</v>
      </c>
      <c r="C20" s="35" t="s">
        <v>199</v>
      </c>
      <c r="D20" s="36" t="s">
        <v>9</v>
      </c>
      <c r="E20" s="37"/>
      <c r="F20" s="38"/>
      <c r="G20" s="39"/>
      <c r="H20" s="37"/>
      <c r="I20" s="38">
        <v>0</v>
      </c>
      <c r="J20" s="39">
        <v>39</v>
      </c>
      <c r="K20" s="37"/>
      <c r="L20" s="38"/>
      <c r="M20" s="39"/>
      <c r="N20" s="37"/>
      <c r="O20" s="38"/>
      <c r="P20" s="39"/>
      <c r="Q20" s="37">
        <f t="shared" si="1"/>
        <v>0</v>
      </c>
      <c r="R20" s="38">
        <f t="shared" si="1"/>
        <v>0</v>
      </c>
      <c r="S20" s="39">
        <f t="shared" si="1"/>
        <v>39</v>
      </c>
      <c r="T20" s="40">
        <v>3.86</v>
      </c>
    </row>
    <row r="21" spans="1:20" s="42" customFormat="1" ht="15.6" hidden="1" customHeight="1" x14ac:dyDescent="0.2">
      <c r="A21" s="33"/>
      <c r="B21" s="34" t="s">
        <v>43</v>
      </c>
      <c r="C21" s="35" t="s">
        <v>44</v>
      </c>
      <c r="D21" s="36" t="s">
        <v>9</v>
      </c>
      <c r="E21" s="37"/>
      <c r="F21" s="38"/>
      <c r="G21" s="39"/>
      <c r="H21" s="37"/>
      <c r="I21" s="38">
        <v>0</v>
      </c>
      <c r="J21" s="39">
        <v>5</v>
      </c>
      <c r="K21" s="37"/>
      <c r="L21" s="38"/>
      <c r="M21" s="39"/>
      <c r="N21" s="37"/>
      <c r="O21" s="38"/>
      <c r="P21" s="39"/>
      <c r="Q21" s="37">
        <f t="shared" si="1"/>
        <v>0</v>
      </c>
      <c r="R21" s="38">
        <f t="shared" si="1"/>
        <v>0</v>
      </c>
      <c r="S21" s="39">
        <f t="shared" si="1"/>
        <v>5</v>
      </c>
      <c r="T21" s="40">
        <v>3.71</v>
      </c>
    </row>
    <row r="22" spans="1:20" s="42" customFormat="1" ht="15.6" hidden="1" customHeight="1" x14ac:dyDescent="0.2">
      <c r="A22" s="33"/>
      <c r="B22" s="34" t="s">
        <v>45</v>
      </c>
      <c r="C22" s="35" t="s">
        <v>200</v>
      </c>
      <c r="D22" s="36" t="s">
        <v>9</v>
      </c>
      <c r="E22" s="37"/>
      <c r="F22" s="38"/>
      <c r="G22" s="39"/>
      <c r="H22" s="37"/>
      <c r="I22" s="38"/>
      <c r="J22" s="39"/>
      <c r="K22" s="37"/>
      <c r="L22" s="38"/>
      <c r="M22" s="39"/>
      <c r="N22" s="37"/>
      <c r="O22" s="38"/>
      <c r="P22" s="39"/>
      <c r="Q22" s="37">
        <f t="shared" si="1"/>
        <v>0</v>
      </c>
      <c r="R22" s="38">
        <f t="shared" si="1"/>
        <v>0</v>
      </c>
      <c r="S22" s="39">
        <f t="shared" si="1"/>
        <v>0</v>
      </c>
      <c r="T22" s="40"/>
    </row>
    <row r="23" spans="1:20" s="42" customFormat="1" ht="15.6" hidden="1" customHeight="1" x14ac:dyDescent="0.2">
      <c r="A23" s="33"/>
      <c r="B23" s="34" t="s">
        <v>47</v>
      </c>
      <c r="C23" s="35" t="s">
        <v>58</v>
      </c>
      <c r="D23" s="36" t="s">
        <v>8</v>
      </c>
      <c r="E23" s="37">
        <v>0</v>
      </c>
      <c r="F23" s="38">
        <v>0</v>
      </c>
      <c r="G23" s="39">
        <v>32</v>
      </c>
      <c r="H23" s="37"/>
      <c r="I23" s="38"/>
      <c r="J23" s="39"/>
      <c r="K23" s="37"/>
      <c r="L23" s="38"/>
      <c r="M23" s="39"/>
      <c r="N23" s="37"/>
      <c r="O23" s="38"/>
      <c r="P23" s="39"/>
      <c r="Q23" s="37">
        <f t="shared" si="1"/>
        <v>0</v>
      </c>
      <c r="R23" s="38">
        <f t="shared" si="1"/>
        <v>0</v>
      </c>
      <c r="S23" s="39">
        <f t="shared" si="1"/>
        <v>32</v>
      </c>
      <c r="T23" s="40">
        <v>3.79</v>
      </c>
    </row>
    <row r="24" spans="1:20" s="24" customFormat="1" ht="15.6" hidden="1" customHeight="1" x14ac:dyDescent="0.2">
      <c r="A24" s="33"/>
      <c r="B24" s="34" t="s">
        <v>49</v>
      </c>
      <c r="C24" s="35" t="s">
        <v>60</v>
      </c>
      <c r="D24" s="36" t="s">
        <v>8</v>
      </c>
      <c r="E24" s="37">
        <v>0</v>
      </c>
      <c r="F24" s="38">
        <v>0</v>
      </c>
      <c r="G24" s="39">
        <v>10</v>
      </c>
      <c r="H24" s="37"/>
      <c r="I24" s="38"/>
      <c r="J24" s="39"/>
      <c r="K24" s="37"/>
      <c r="L24" s="38"/>
      <c r="M24" s="39"/>
      <c r="N24" s="37"/>
      <c r="O24" s="38"/>
      <c r="P24" s="39"/>
      <c r="Q24" s="37">
        <f t="shared" si="1"/>
        <v>0</v>
      </c>
      <c r="R24" s="38">
        <f t="shared" si="1"/>
        <v>0</v>
      </c>
      <c r="S24" s="39">
        <f t="shared" si="1"/>
        <v>10</v>
      </c>
      <c r="T24" s="40">
        <v>3.82</v>
      </c>
    </row>
    <row r="25" spans="1:20" s="24" customFormat="1" ht="15.6" hidden="1" customHeight="1" x14ac:dyDescent="0.2">
      <c r="A25" s="33"/>
      <c r="B25" s="34" t="s">
        <v>51</v>
      </c>
      <c r="C25" s="35" t="s">
        <v>18</v>
      </c>
      <c r="D25" s="36" t="s">
        <v>8</v>
      </c>
      <c r="E25" s="37">
        <v>0</v>
      </c>
      <c r="F25" s="38">
        <v>0</v>
      </c>
      <c r="G25" s="39">
        <v>6</v>
      </c>
      <c r="H25" s="37"/>
      <c r="I25" s="38"/>
      <c r="J25" s="39"/>
      <c r="K25" s="37"/>
      <c r="L25" s="38"/>
      <c r="M25" s="39"/>
      <c r="N25" s="37"/>
      <c r="O25" s="38"/>
      <c r="P25" s="39"/>
      <c r="Q25" s="37">
        <f t="shared" si="1"/>
        <v>0</v>
      </c>
      <c r="R25" s="38">
        <f t="shared" si="1"/>
        <v>0</v>
      </c>
      <c r="S25" s="39">
        <f t="shared" si="1"/>
        <v>6</v>
      </c>
      <c r="T25" s="40">
        <v>3.86</v>
      </c>
    </row>
    <row r="26" spans="1:20" s="24" customFormat="1" ht="15.6" hidden="1" customHeight="1" x14ac:dyDescent="0.2">
      <c r="A26" s="33"/>
      <c r="B26" s="34" t="s">
        <v>53</v>
      </c>
      <c r="C26" s="35" t="s">
        <v>63</v>
      </c>
      <c r="D26" s="36" t="s">
        <v>8</v>
      </c>
      <c r="E26" s="37">
        <v>0</v>
      </c>
      <c r="F26" s="38">
        <v>0</v>
      </c>
      <c r="G26" s="39">
        <v>3</v>
      </c>
      <c r="H26" s="37"/>
      <c r="I26" s="38"/>
      <c r="J26" s="39"/>
      <c r="K26" s="37"/>
      <c r="L26" s="38"/>
      <c r="M26" s="39"/>
      <c r="N26" s="37"/>
      <c r="O26" s="38"/>
      <c r="P26" s="39"/>
      <c r="Q26" s="37">
        <f t="shared" si="1"/>
        <v>0</v>
      </c>
      <c r="R26" s="38">
        <f t="shared" si="1"/>
        <v>0</v>
      </c>
      <c r="S26" s="39">
        <f t="shared" si="1"/>
        <v>3</v>
      </c>
      <c r="T26" s="40">
        <v>3.74</v>
      </c>
    </row>
    <row r="27" spans="1:20" s="24" customFormat="1" ht="15.6" hidden="1" customHeight="1" x14ac:dyDescent="0.2">
      <c r="A27" s="33"/>
      <c r="B27" s="34" t="s">
        <v>55</v>
      </c>
      <c r="C27" s="35" t="s">
        <v>65</v>
      </c>
      <c r="D27" s="36" t="s">
        <v>8</v>
      </c>
      <c r="E27" s="37">
        <v>0</v>
      </c>
      <c r="F27" s="38">
        <v>0</v>
      </c>
      <c r="G27" s="39">
        <v>17</v>
      </c>
      <c r="H27" s="37"/>
      <c r="I27" s="38"/>
      <c r="J27" s="39"/>
      <c r="K27" s="37"/>
      <c r="L27" s="38"/>
      <c r="M27" s="39"/>
      <c r="N27" s="37"/>
      <c r="O27" s="38"/>
      <c r="P27" s="39"/>
      <c r="Q27" s="37">
        <f t="shared" si="1"/>
        <v>0</v>
      </c>
      <c r="R27" s="38">
        <f t="shared" si="1"/>
        <v>0</v>
      </c>
      <c r="S27" s="39">
        <f t="shared" si="1"/>
        <v>17</v>
      </c>
      <c r="T27" s="40">
        <v>3.73</v>
      </c>
    </row>
    <row r="28" spans="1:20" s="24" customFormat="1" ht="15.6" hidden="1" customHeight="1" x14ac:dyDescent="0.2">
      <c r="A28" s="33"/>
      <c r="B28" s="34" t="s">
        <v>57</v>
      </c>
      <c r="C28" s="35" t="s">
        <v>22</v>
      </c>
      <c r="D28" s="36" t="s">
        <v>8</v>
      </c>
      <c r="E28" s="37">
        <v>0</v>
      </c>
      <c r="F28" s="38">
        <v>0</v>
      </c>
      <c r="G28" s="39">
        <v>16</v>
      </c>
      <c r="H28" s="37"/>
      <c r="I28" s="38"/>
      <c r="J28" s="39"/>
      <c r="K28" s="37"/>
      <c r="L28" s="38"/>
      <c r="M28" s="39"/>
      <c r="N28" s="37"/>
      <c r="O28" s="38"/>
      <c r="P28" s="39"/>
      <c r="Q28" s="37">
        <f t="shared" si="1"/>
        <v>0</v>
      </c>
      <c r="R28" s="38">
        <f t="shared" si="1"/>
        <v>0</v>
      </c>
      <c r="S28" s="39">
        <f t="shared" si="1"/>
        <v>16</v>
      </c>
      <c r="T28" s="40">
        <v>3.94</v>
      </c>
    </row>
    <row r="29" spans="1:20" s="42" customFormat="1" ht="15.6" hidden="1" customHeight="1" x14ac:dyDescent="0.2">
      <c r="A29" s="43"/>
      <c r="B29" s="44" t="s">
        <v>59</v>
      </c>
      <c r="C29" s="45" t="s">
        <v>201</v>
      </c>
      <c r="D29" s="46" t="s">
        <v>8</v>
      </c>
      <c r="E29" s="47">
        <v>0</v>
      </c>
      <c r="F29" s="48">
        <v>2</v>
      </c>
      <c r="G29" s="49">
        <v>6</v>
      </c>
      <c r="H29" s="47"/>
      <c r="I29" s="48"/>
      <c r="J29" s="49"/>
      <c r="K29" s="47"/>
      <c r="L29" s="48"/>
      <c r="M29" s="49"/>
      <c r="N29" s="47"/>
      <c r="O29" s="48"/>
      <c r="P29" s="49"/>
      <c r="Q29" s="47">
        <f t="shared" si="1"/>
        <v>0</v>
      </c>
      <c r="R29" s="48">
        <f t="shared" si="1"/>
        <v>2</v>
      </c>
      <c r="S29" s="49">
        <f t="shared" si="1"/>
        <v>6</v>
      </c>
      <c r="T29" s="50">
        <v>3.58</v>
      </c>
    </row>
    <row r="30" spans="1:20" s="24" customFormat="1" ht="15.6" hidden="1" customHeight="1" x14ac:dyDescent="0.2">
      <c r="A30" s="51" t="s">
        <v>69</v>
      </c>
      <c r="B30" s="17" t="s">
        <v>70</v>
      </c>
      <c r="C30" s="18"/>
      <c r="D30" s="52"/>
      <c r="E30" s="53">
        <f t="shared" ref="E30:S30" si="2">E31+E50</f>
        <v>0</v>
      </c>
      <c r="F30" s="54">
        <f t="shared" si="2"/>
        <v>0</v>
      </c>
      <c r="G30" s="55">
        <f t="shared" si="2"/>
        <v>0</v>
      </c>
      <c r="H30" s="53">
        <f t="shared" si="2"/>
        <v>0</v>
      </c>
      <c r="I30" s="54">
        <f t="shared" si="2"/>
        <v>0</v>
      </c>
      <c r="J30" s="55">
        <f t="shared" si="2"/>
        <v>0</v>
      </c>
      <c r="K30" s="53">
        <f t="shared" si="2"/>
        <v>0</v>
      </c>
      <c r="L30" s="54">
        <f t="shared" si="2"/>
        <v>381</v>
      </c>
      <c r="M30" s="55">
        <f t="shared" si="2"/>
        <v>241</v>
      </c>
      <c r="N30" s="53">
        <f t="shared" si="2"/>
        <v>0</v>
      </c>
      <c r="O30" s="54">
        <f t="shared" si="2"/>
        <v>0</v>
      </c>
      <c r="P30" s="55">
        <f t="shared" si="2"/>
        <v>0</v>
      </c>
      <c r="Q30" s="53">
        <f t="shared" si="2"/>
        <v>0</v>
      </c>
      <c r="R30" s="54">
        <f t="shared" si="2"/>
        <v>381</v>
      </c>
      <c r="S30" s="55">
        <f t="shared" si="2"/>
        <v>241</v>
      </c>
      <c r="T30" s="56">
        <f>(T31+T50)/2</f>
        <v>3.3337500000000002</v>
      </c>
    </row>
    <row r="31" spans="1:20" s="42" customFormat="1" ht="15.6" hidden="1" customHeight="1" x14ac:dyDescent="0.2">
      <c r="A31" s="57"/>
      <c r="B31" s="58" t="s">
        <v>71</v>
      </c>
      <c r="C31" s="59" t="s">
        <v>72</v>
      </c>
      <c r="D31" s="60"/>
      <c r="E31" s="61">
        <f t="shared" ref="E31:S31" si="3">SUM(E32:E49)</f>
        <v>0</v>
      </c>
      <c r="F31" s="62">
        <f t="shared" si="3"/>
        <v>0</v>
      </c>
      <c r="G31" s="63">
        <f t="shared" si="3"/>
        <v>0</v>
      </c>
      <c r="H31" s="61">
        <f t="shared" si="3"/>
        <v>0</v>
      </c>
      <c r="I31" s="62">
        <f t="shared" si="3"/>
        <v>0</v>
      </c>
      <c r="J31" s="63">
        <f t="shared" si="3"/>
        <v>0</v>
      </c>
      <c r="K31" s="61">
        <f t="shared" si="3"/>
        <v>0</v>
      </c>
      <c r="L31" s="62">
        <f t="shared" si="3"/>
        <v>376</v>
      </c>
      <c r="M31" s="63">
        <f t="shared" si="3"/>
        <v>240</v>
      </c>
      <c r="N31" s="61">
        <f t="shared" si="3"/>
        <v>0</v>
      </c>
      <c r="O31" s="62">
        <f t="shared" si="3"/>
        <v>0</v>
      </c>
      <c r="P31" s="63">
        <f t="shared" si="3"/>
        <v>0</v>
      </c>
      <c r="Q31" s="61">
        <f t="shared" si="3"/>
        <v>0</v>
      </c>
      <c r="R31" s="62">
        <f t="shared" si="3"/>
        <v>376</v>
      </c>
      <c r="S31" s="63">
        <f t="shared" si="3"/>
        <v>240</v>
      </c>
      <c r="T31" s="64">
        <f>SUM(T32:T49)/16</f>
        <v>3.4475000000000007</v>
      </c>
    </row>
    <row r="32" spans="1:20" s="24" customFormat="1" ht="15.6" hidden="1" customHeight="1" x14ac:dyDescent="0.2">
      <c r="A32" s="33" t="s">
        <v>73</v>
      </c>
      <c r="B32" s="65" t="s">
        <v>17</v>
      </c>
      <c r="C32" s="66" t="s">
        <v>74</v>
      </c>
      <c r="D32" s="67" t="s">
        <v>10</v>
      </c>
      <c r="E32" s="37"/>
      <c r="F32" s="38"/>
      <c r="G32" s="39"/>
      <c r="H32" s="37"/>
      <c r="I32" s="38"/>
      <c r="J32" s="39"/>
      <c r="K32" s="37">
        <v>0</v>
      </c>
      <c r="L32" s="38">
        <v>21</v>
      </c>
      <c r="M32" s="39">
        <v>12</v>
      </c>
      <c r="N32" s="37"/>
      <c r="O32" s="38"/>
      <c r="P32" s="39"/>
      <c r="Q32" s="37">
        <f>SUM(E32,H32,K32,N32)</f>
        <v>0</v>
      </c>
      <c r="R32" s="38">
        <f>SUM(F32,I32,L32,O32)</f>
        <v>21</v>
      </c>
      <c r="S32" s="39">
        <f>SUM(G32,J32,M32,P32)</f>
        <v>12</v>
      </c>
      <c r="T32" s="110">
        <v>3.46</v>
      </c>
    </row>
    <row r="33" spans="1:20" s="24" customFormat="1" ht="15.6" hidden="1" customHeight="1" x14ac:dyDescent="0.2">
      <c r="A33" s="33"/>
      <c r="B33" s="68"/>
      <c r="C33" s="66" t="s">
        <v>75</v>
      </c>
      <c r="D33" s="67" t="s">
        <v>10</v>
      </c>
      <c r="E33" s="37"/>
      <c r="F33" s="38"/>
      <c r="G33" s="39"/>
      <c r="H33" s="37"/>
      <c r="I33" s="38"/>
      <c r="J33" s="39"/>
      <c r="K33" s="37">
        <v>0</v>
      </c>
      <c r="L33" s="38">
        <v>6</v>
      </c>
      <c r="M33" s="39">
        <v>30</v>
      </c>
      <c r="N33" s="37"/>
      <c r="O33" s="38"/>
      <c r="P33" s="39"/>
      <c r="Q33" s="37">
        <f t="shared" ref="Q33:S49" si="4">SUM(E33,H33,K33,N33)</f>
        <v>0</v>
      </c>
      <c r="R33" s="38">
        <f t="shared" si="4"/>
        <v>6</v>
      </c>
      <c r="S33" s="39">
        <f t="shared" si="4"/>
        <v>30</v>
      </c>
      <c r="T33" s="110">
        <v>3.64</v>
      </c>
    </row>
    <row r="34" spans="1:20" s="24" customFormat="1" ht="15.6" hidden="1" customHeight="1" x14ac:dyDescent="0.2">
      <c r="A34" s="33"/>
      <c r="B34" s="65" t="s">
        <v>19</v>
      </c>
      <c r="C34" s="66" t="s">
        <v>76</v>
      </c>
      <c r="D34" s="67" t="s">
        <v>10</v>
      </c>
      <c r="E34" s="37"/>
      <c r="F34" s="38"/>
      <c r="G34" s="39"/>
      <c r="H34" s="37"/>
      <c r="I34" s="38"/>
      <c r="J34" s="39"/>
      <c r="K34" s="37">
        <v>0</v>
      </c>
      <c r="L34" s="38">
        <v>28</v>
      </c>
      <c r="M34" s="39">
        <v>15</v>
      </c>
      <c r="N34" s="37"/>
      <c r="O34" s="38"/>
      <c r="P34" s="39"/>
      <c r="Q34" s="37">
        <f t="shared" si="4"/>
        <v>0</v>
      </c>
      <c r="R34" s="38">
        <f t="shared" si="4"/>
        <v>28</v>
      </c>
      <c r="S34" s="39">
        <f t="shared" si="4"/>
        <v>15</v>
      </c>
      <c r="T34" s="110">
        <v>3.42</v>
      </c>
    </row>
    <row r="35" spans="1:20" s="24" customFormat="1" ht="15.6" hidden="1" customHeight="1" x14ac:dyDescent="0.2">
      <c r="A35" s="33"/>
      <c r="B35" s="65" t="s">
        <v>21</v>
      </c>
      <c r="C35" s="66" t="s">
        <v>77</v>
      </c>
      <c r="D35" s="67" t="s">
        <v>10</v>
      </c>
      <c r="E35" s="37"/>
      <c r="F35" s="38"/>
      <c r="G35" s="39"/>
      <c r="H35" s="37"/>
      <c r="I35" s="38"/>
      <c r="J35" s="39"/>
      <c r="K35" s="37">
        <v>0</v>
      </c>
      <c r="L35" s="38">
        <v>36</v>
      </c>
      <c r="M35" s="39">
        <v>17</v>
      </c>
      <c r="N35" s="37"/>
      <c r="O35" s="38"/>
      <c r="P35" s="39"/>
      <c r="Q35" s="37">
        <f t="shared" si="4"/>
        <v>0</v>
      </c>
      <c r="R35" s="38">
        <f t="shared" si="4"/>
        <v>36</v>
      </c>
      <c r="S35" s="39">
        <f t="shared" si="4"/>
        <v>17</v>
      </c>
      <c r="T35" s="110">
        <v>3.4</v>
      </c>
    </row>
    <row r="36" spans="1:20" s="24" customFormat="1" ht="15.6" hidden="1" customHeight="1" x14ac:dyDescent="0.2">
      <c r="A36" s="33"/>
      <c r="B36" s="65"/>
      <c r="C36" s="66" t="s">
        <v>78</v>
      </c>
      <c r="D36" s="67" t="s">
        <v>10</v>
      </c>
      <c r="E36" s="37"/>
      <c r="F36" s="38"/>
      <c r="G36" s="39"/>
      <c r="H36" s="37"/>
      <c r="I36" s="38"/>
      <c r="J36" s="39"/>
      <c r="K36" s="37">
        <v>0</v>
      </c>
      <c r="L36" s="38">
        <v>17</v>
      </c>
      <c r="M36" s="39">
        <v>15</v>
      </c>
      <c r="N36" s="37"/>
      <c r="O36" s="38"/>
      <c r="P36" s="39"/>
      <c r="Q36" s="37">
        <f t="shared" si="4"/>
        <v>0</v>
      </c>
      <c r="R36" s="38">
        <f t="shared" si="4"/>
        <v>17</v>
      </c>
      <c r="S36" s="39">
        <f t="shared" si="4"/>
        <v>15</v>
      </c>
      <c r="T36" s="110">
        <v>3.47</v>
      </c>
    </row>
    <row r="37" spans="1:20" s="24" customFormat="1" ht="15.6" hidden="1" customHeight="1" x14ac:dyDescent="0.2">
      <c r="A37" s="33"/>
      <c r="B37" s="65" t="s">
        <v>23</v>
      </c>
      <c r="C37" s="66" t="s">
        <v>79</v>
      </c>
      <c r="D37" s="67" t="s">
        <v>10</v>
      </c>
      <c r="E37" s="37"/>
      <c r="F37" s="38"/>
      <c r="G37" s="39"/>
      <c r="H37" s="37"/>
      <c r="I37" s="38"/>
      <c r="J37" s="39"/>
      <c r="K37" s="37">
        <v>0</v>
      </c>
      <c r="L37" s="38">
        <v>24</v>
      </c>
      <c r="M37" s="39">
        <v>5</v>
      </c>
      <c r="N37" s="37"/>
      <c r="O37" s="38"/>
      <c r="P37" s="39"/>
      <c r="Q37" s="37">
        <f t="shared" si="4"/>
        <v>0</v>
      </c>
      <c r="R37" s="38">
        <f t="shared" si="4"/>
        <v>24</v>
      </c>
      <c r="S37" s="39">
        <f t="shared" si="4"/>
        <v>5</v>
      </c>
      <c r="T37" s="110">
        <v>3.3</v>
      </c>
    </row>
    <row r="38" spans="1:20" s="24" customFormat="1" ht="15.6" hidden="1" customHeight="1" x14ac:dyDescent="0.2">
      <c r="A38" s="33"/>
      <c r="B38" s="65">
        <v>5</v>
      </c>
      <c r="C38" s="66" t="s">
        <v>80</v>
      </c>
      <c r="D38" s="67" t="s">
        <v>10</v>
      </c>
      <c r="E38" s="37"/>
      <c r="F38" s="38"/>
      <c r="G38" s="39"/>
      <c r="H38" s="37"/>
      <c r="I38" s="38"/>
      <c r="J38" s="39"/>
      <c r="K38" s="37">
        <v>0</v>
      </c>
      <c r="L38" s="38">
        <v>30</v>
      </c>
      <c r="M38" s="39">
        <v>17</v>
      </c>
      <c r="N38" s="37"/>
      <c r="O38" s="38"/>
      <c r="P38" s="39"/>
      <c r="Q38" s="37">
        <f t="shared" si="4"/>
        <v>0</v>
      </c>
      <c r="R38" s="38">
        <f t="shared" si="4"/>
        <v>30</v>
      </c>
      <c r="S38" s="39">
        <f t="shared" si="4"/>
        <v>17</v>
      </c>
      <c r="T38" s="110">
        <v>3.35</v>
      </c>
    </row>
    <row r="39" spans="1:20" s="24" customFormat="1" ht="15.6" hidden="1" customHeight="1" x14ac:dyDescent="0.2">
      <c r="A39" s="33"/>
      <c r="B39" s="68"/>
      <c r="C39" s="66" t="s">
        <v>81</v>
      </c>
      <c r="D39" s="67" t="s">
        <v>10</v>
      </c>
      <c r="E39" s="37"/>
      <c r="F39" s="38"/>
      <c r="G39" s="39"/>
      <c r="H39" s="37"/>
      <c r="I39" s="38"/>
      <c r="J39" s="39"/>
      <c r="K39" s="37">
        <v>0</v>
      </c>
      <c r="L39" s="38">
        <v>17</v>
      </c>
      <c r="M39" s="39">
        <v>12</v>
      </c>
      <c r="N39" s="37"/>
      <c r="O39" s="38"/>
      <c r="P39" s="39"/>
      <c r="Q39" s="37">
        <f t="shared" si="4"/>
        <v>0</v>
      </c>
      <c r="R39" s="38">
        <f t="shared" si="4"/>
        <v>17</v>
      </c>
      <c r="S39" s="39">
        <f t="shared" si="4"/>
        <v>12</v>
      </c>
      <c r="T39" s="110">
        <v>3.44</v>
      </c>
    </row>
    <row r="40" spans="1:20" s="24" customFormat="1" ht="15.6" hidden="1" customHeight="1" x14ac:dyDescent="0.2">
      <c r="A40" s="33"/>
      <c r="B40" s="65">
        <v>6</v>
      </c>
      <c r="C40" s="66" t="s">
        <v>82</v>
      </c>
      <c r="D40" s="67" t="s">
        <v>10</v>
      </c>
      <c r="E40" s="37"/>
      <c r="F40" s="38"/>
      <c r="G40" s="39"/>
      <c r="H40" s="37"/>
      <c r="I40" s="38"/>
      <c r="J40" s="39"/>
      <c r="K40" s="37">
        <v>0</v>
      </c>
      <c r="L40" s="38">
        <v>44</v>
      </c>
      <c r="M40" s="39">
        <v>11</v>
      </c>
      <c r="N40" s="37"/>
      <c r="O40" s="38"/>
      <c r="P40" s="39"/>
      <c r="Q40" s="37">
        <f t="shared" si="4"/>
        <v>0</v>
      </c>
      <c r="R40" s="38">
        <f t="shared" si="4"/>
        <v>44</v>
      </c>
      <c r="S40" s="39">
        <f t="shared" si="4"/>
        <v>11</v>
      </c>
      <c r="T40" s="110">
        <v>3.32</v>
      </c>
    </row>
    <row r="41" spans="1:20" s="24" customFormat="1" ht="15.6" hidden="1" customHeight="1" x14ac:dyDescent="0.2">
      <c r="A41" s="33"/>
      <c r="B41" s="68">
        <v>7</v>
      </c>
      <c r="C41" s="66" t="s">
        <v>83</v>
      </c>
      <c r="D41" s="67" t="s">
        <v>10</v>
      </c>
      <c r="E41" s="37"/>
      <c r="F41" s="38"/>
      <c r="G41" s="39"/>
      <c r="H41" s="37"/>
      <c r="I41" s="38"/>
      <c r="J41" s="39"/>
      <c r="K41" s="37">
        <v>0</v>
      </c>
      <c r="L41" s="38">
        <v>38</v>
      </c>
      <c r="M41" s="39">
        <v>11</v>
      </c>
      <c r="N41" s="37"/>
      <c r="O41" s="38"/>
      <c r="P41" s="39"/>
      <c r="Q41" s="37">
        <f t="shared" si="4"/>
        <v>0</v>
      </c>
      <c r="R41" s="38">
        <f t="shared" si="4"/>
        <v>38</v>
      </c>
      <c r="S41" s="39">
        <f t="shared" si="4"/>
        <v>11</v>
      </c>
      <c r="T41" s="110">
        <v>3.34</v>
      </c>
    </row>
    <row r="42" spans="1:20" s="24" customFormat="1" ht="15.6" hidden="1" customHeight="1" x14ac:dyDescent="0.2">
      <c r="A42" s="33"/>
      <c r="B42" s="65"/>
      <c r="C42" s="66" t="s">
        <v>84</v>
      </c>
      <c r="D42" s="67" t="s">
        <v>10</v>
      </c>
      <c r="E42" s="37"/>
      <c r="F42" s="38"/>
      <c r="G42" s="39"/>
      <c r="H42" s="37"/>
      <c r="I42" s="38"/>
      <c r="J42" s="39"/>
      <c r="K42" s="37">
        <v>0</v>
      </c>
      <c r="L42" s="38">
        <v>11</v>
      </c>
      <c r="M42" s="39">
        <v>20</v>
      </c>
      <c r="N42" s="37"/>
      <c r="O42" s="38"/>
      <c r="P42" s="39"/>
      <c r="Q42" s="37">
        <f t="shared" si="4"/>
        <v>0</v>
      </c>
      <c r="R42" s="38">
        <f t="shared" si="4"/>
        <v>11</v>
      </c>
      <c r="S42" s="39">
        <f t="shared" si="4"/>
        <v>20</v>
      </c>
      <c r="T42" s="110">
        <v>3.56</v>
      </c>
    </row>
    <row r="43" spans="1:20" s="24" customFormat="1" ht="15.6" hidden="1" customHeight="1" x14ac:dyDescent="0.2">
      <c r="A43" s="33"/>
      <c r="B43" s="68">
        <v>8</v>
      </c>
      <c r="C43" s="66" t="s">
        <v>85</v>
      </c>
      <c r="D43" s="67" t="s">
        <v>10</v>
      </c>
      <c r="E43" s="37"/>
      <c r="F43" s="38"/>
      <c r="G43" s="39"/>
      <c r="H43" s="37"/>
      <c r="I43" s="38"/>
      <c r="J43" s="39"/>
      <c r="K43" s="37">
        <v>0</v>
      </c>
      <c r="L43" s="38">
        <v>23</v>
      </c>
      <c r="M43" s="39">
        <v>20</v>
      </c>
      <c r="N43" s="37"/>
      <c r="O43" s="38"/>
      <c r="P43" s="39"/>
      <c r="Q43" s="37">
        <f t="shared" si="4"/>
        <v>0</v>
      </c>
      <c r="R43" s="38">
        <f t="shared" si="4"/>
        <v>23</v>
      </c>
      <c r="S43" s="39">
        <f t="shared" si="4"/>
        <v>20</v>
      </c>
      <c r="T43" s="110">
        <v>3.46</v>
      </c>
    </row>
    <row r="44" spans="1:20" s="24" customFormat="1" ht="15.6" hidden="1" customHeight="1" x14ac:dyDescent="0.2">
      <c r="A44" s="33"/>
      <c r="B44" s="65">
        <v>9</v>
      </c>
      <c r="C44" s="66" t="s">
        <v>86</v>
      </c>
      <c r="D44" s="67" t="s">
        <v>10</v>
      </c>
      <c r="E44" s="37"/>
      <c r="F44" s="38"/>
      <c r="G44" s="39"/>
      <c r="H44" s="37"/>
      <c r="I44" s="38"/>
      <c r="J44" s="39"/>
      <c r="K44" s="37">
        <v>0</v>
      </c>
      <c r="L44" s="38">
        <v>38</v>
      </c>
      <c r="M44" s="39">
        <v>26</v>
      </c>
      <c r="N44" s="37"/>
      <c r="O44" s="38"/>
      <c r="P44" s="39"/>
      <c r="Q44" s="37">
        <f t="shared" si="4"/>
        <v>0</v>
      </c>
      <c r="R44" s="38">
        <f t="shared" si="4"/>
        <v>38</v>
      </c>
      <c r="S44" s="39">
        <f t="shared" si="4"/>
        <v>26</v>
      </c>
      <c r="T44" s="110">
        <v>3.45</v>
      </c>
    </row>
    <row r="45" spans="1:20" s="24" customFormat="1" ht="15.6" hidden="1" customHeight="1" x14ac:dyDescent="0.2">
      <c r="A45" s="33"/>
      <c r="B45" s="68"/>
      <c r="C45" s="66" t="s">
        <v>87</v>
      </c>
      <c r="D45" s="67" t="s">
        <v>10</v>
      </c>
      <c r="E45" s="37"/>
      <c r="F45" s="38"/>
      <c r="G45" s="39"/>
      <c r="H45" s="37"/>
      <c r="I45" s="38"/>
      <c r="J45" s="39"/>
      <c r="K45" s="37">
        <v>0</v>
      </c>
      <c r="L45" s="38">
        <v>10</v>
      </c>
      <c r="M45" s="39">
        <v>18</v>
      </c>
      <c r="N45" s="37"/>
      <c r="O45" s="38"/>
      <c r="P45" s="39"/>
      <c r="Q45" s="37">
        <f t="shared" si="4"/>
        <v>0</v>
      </c>
      <c r="R45" s="38">
        <f t="shared" si="4"/>
        <v>10</v>
      </c>
      <c r="S45" s="39">
        <f t="shared" si="4"/>
        <v>18</v>
      </c>
      <c r="T45" s="110">
        <v>3.57</v>
      </c>
    </row>
    <row r="46" spans="1:20" s="24" customFormat="1" ht="15.6" hidden="1" customHeight="1" x14ac:dyDescent="0.2">
      <c r="A46" s="33"/>
      <c r="B46" s="65" t="s">
        <v>35</v>
      </c>
      <c r="C46" s="66" t="s">
        <v>88</v>
      </c>
      <c r="D46" s="67" t="s">
        <v>10</v>
      </c>
      <c r="E46" s="37"/>
      <c r="F46" s="38"/>
      <c r="G46" s="39"/>
      <c r="H46" s="37"/>
      <c r="I46" s="38"/>
      <c r="J46" s="39"/>
      <c r="K46" s="37">
        <v>0</v>
      </c>
      <c r="L46" s="38">
        <v>32</v>
      </c>
      <c r="M46" s="39">
        <v>4</v>
      </c>
      <c r="N46" s="37"/>
      <c r="O46" s="38"/>
      <c r="P46" s="39"/>
      <c r="Q46" s="37">
        <f t="shared" si="4"/>
        <v>0</v>
      </c>
      <c r="R46" s="38">
        <f t="shared" si="4"/>
        <v>32</v>
      </c>
      <c r="S46" s="39">
        <f t="shared" si="4"/>
        <v>4</v>
      </c>
      <c r="T46" s="110">
        <v>3.34</v>
      </c>
    </row>
    <row r="47" spans="1:20" s="24" customFormat="1" ht="15.6" hidden="1" customHeight="1" x14ac:dyDescent="0.2">
      <c r="A47" s="33"/>
      <c r="B47" s="65" t="s">
        <v>37</v>
      </c>
      <c r="C47" s="66" t="s">
        <v>89</v>
      </c>
      <c r="D47" s="67" t="s">
        <v>10</v>
      </c>
      <c r="E47" s="37"/>
      <c r="F47" s="38"/>
      <c r="G47" s="39"/>
      <c r="H47" s="37"/>
      <c r="I47" s="38"/>
      <c r="J47" s="39"/>
      <c r="K47" s="37">
        <v>0</v>
      </c>
      <c r="L47" s="38">
        <v>1</v>
      </c>
      <c r="M47" s="39">
        <v>7</v>
      </c>
      <c r="N47" s="37"/>
      <c r="O47" s="38"/>
      <c r="P47" s="39"/>
      <c r="Q47" s="37">
        <f t="shared" si="4"/>
        <v>0</v>
      </c>
      <c r="R47" s="38">
        <f t="shared" si="4"/>
        <v>1</v>
      </c>
      <c r="S47" s="39">
        <f t="shared" si="4"/>
        <v>7</v>
      </c>
      <c r="T47" s="110">
        <v>3.64</v>
      </c>
    </row>
    <row r="48" spans="1:20" s="24" customFormat="1" ht="15.6" hidden="1" customHeight="1" x14ac:dyDescent="0.2">
      <c r="A48" s="33"/>
      <c r="B48" s="65"/>
      <c r="C48" s="66" t="s">
        <v>90</v>
      </c>
      <c r="D48" s="67" t="s">
        <v>10</v>
      </c>
      <c r="E48" s="37"/>
      <c r="F48" s="38"/>
      <c r="G48" s="39"/>
      <c r="H48" s="37"/>
      <c r="I48" s="38"/>
      <c r="J48" s="39"/>
      <c r="K48" s="37"/>
      <c r="L48" s="38"/>
      <c r="M48" s="39"/>
      <c r="N48" s="37"/>
      <c r="O48" s="38"/>
      <c r="P48" s="39"/>
      <c r="Q48" s="37">
        <f t="shared" si="4"/>
        <v>0</v>
      </c>
      <c r="R48" s="38">
        <f t="shared" si="4"/>
        <v>0</v>
      </c>
      <c r="S48" s="39">
        <f t="shared" si="4"/>
        <v>0</v>
      </c>
      <c r="T48" s="110"/>
    </row>
    <row r="49" spans="1:20" s="24" customFormat="1" ht="15.6" hidden="1" customHeight="1" x14ac:dyDescent="0.2">
      <c r="A49" s="33"/>
      <c r="B49" s="100" t="s">
        <v>39</v>
      </c>
      <c r="C49" s="101" t="s">
        <v>91</v>
      </c>
      <c r="D49" s="351" t="s">
        <v>10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>
        <f t="shared" si="4"/>
        <v>0</v>
      </c>
      <c r="R49" s="38">
        <f t="shared" si="4"/>
        <v>0</v>
      </c>
      <c r="S49" s="38">
        <f t="shared" si="4"/>
        <v>0</v>
      </c>
      <c r="T49" s="172"/>
    </row>
    <row r="50" spans="1:20" s="42" customFormat="1" ht="15.6" hidden="1" customHeight="1" x14ac:dyDescent="0.2">
      <c r="A50" s="70"/>
      <c r="B50" s="352" t="s">
        <v>92</v>
      </c>
      <c r="C50" s="353" t="s">
        <v>93</v>
      </c>
      <c r="D50" s="354"/>
      <c r="E50" s="75">
        <f t="shared" ref="E50:S50" si="5">SUM(E51:E56)</f>
        <v>0</v>
      </c>
      <c r="F50" s="75">
        <f t="shared" si="5"/>
        <v>0</v>
      </c>
      <c r="G50" s="75">
        <f t="shared" si="5"/>
        <v>0</v>
      </c>
      <c r="H50" s="75">
        <f t="shared" si="5"/>
        <v>0</v>
      </c>
      <c r="I50" s="75">
        <f t="shared" si="5"/>
        <v>0</v>
      </c>
      <c r="J50" s="75">
        <f t="shared" si="5"/>
        <v>0</v>
      </c>
      <c r="K50" s="75">
        <f t="shared" si="5"/>
        <v>0</v>
      </c>
      <c r="L50" s="75">
        <f t="shared" si="5"/>
        <v>5</v>
      </c>
      <c r="M50" s="75">
        <f t="shared" si="5"/>
        <v>1</v>
      </c>
      <c r="N50" s="75">
        <f t="shared" si="5"/>
        <v>0</v>
      </c>
      <c r="O50" s="75">
        <f t="shared" si="5"/>
        <v>0</v>
      </c>
      <c r="P50" s="75">
        <f t="shared" si="5"/>
        <v>0</v>
      </c>
      <c r="Q50" s="75">
        <f t="shared" si="5"/>
        <v>0</v>
      </c>
      <c r="R50" s="75">
        <f t="shared" si="5"/>
        <v>5</v>
      </c>
      <c r="S50" s="75">
        <f t="shared" si="5"/>
        <v>1</v>
      </c>
      <c r="T50" s="355">
        <f>SUM(T51:T56)/1</f>
        <v>3.22</v>
      </c>
    </row>
    <row r="51" spans="1:20" s="24" customFormat="1" ht="15.6" hidden="1" customHeight="1" x14ac:dyDescent="0.2">
      <c r="A51" s="33" t="s">
        <v>73</v>
      </c>
      <c r="B51" s="68">
        <v>1</v>
      </c>
      <c r="C51" s="66" t="s">
        <v>74</v>
      </c>
      <c r="D51" s="67" t="s">
        <v>10</v>
      </c>
      <c r="E51" s="37"/>
      <c r="F51" s="38"/>
      <c r="G51" s="39"/>
      <c r="H51" s="37"/>
      <c r="I51" s="38"/>
      <c r="J51" s="39"/>
      <c r="K51" s="37"/>
      <c r="L51" s="38"/>
      <c r="M51" s="39"/>
      <c r="N51" s="37"/>
      <c r="O51" s="38"/>
      <c r="P51" s="39"/>
      <c r="Q51" s="107">
        <f t="shared" ref="Q51:S56" si="6">E51+H51+K51+N51</f>
        <v>0</v>
      </c>
      <c r="R51" s="108">
        <f t="shared" si="6"/>
        <v>0</v>
      </c>
      <c r="S51" s="109">
        <f t="shared" si="6"/>
        <v>0</v>
      </c>
      <c r="T51" s="110"/>
    </row>
    <row r="52" spans="1:20" s="78" customFormat="1" ht="15.6" hidden="1" customHeight="1" x14ac:dyDescent="0.2">
      <c r="A52" s="33"/>
      <c r="B52" s="68">
        <v>2</v>
      </c>
      <c r="C52" s="66" t="s">
        <v>77</v>
      </c>
      <c r="D52" s="67" t="s">
        <v>10</v>
      </c>
      <c r="E52" s="37"/>
      <c r="F52" s="38"/>
      <c r="G52" s="39"/>
      <c r="H52" s="37"/>
      <c r="I52" s="38"/>
      <c r="J52" s="39"/>
      <c r="K52" s="37"/>
      <c r="L52" s="38"/>
      <c r="M52" s="39"/>
      <c r="N52" s="37"/>
      <c r="O52" s="38"/>
      <c r="P52" s="39"/>
      <c r="Q52" s="107">
        <f t="shared" si="6"/>
        <v>0</v>
      </c>
      <c r="R52" s="108">
        <f t="shared" si="6"/>
        <v>0</v>
      </c>
      <c r="S52" s="109">
        <f t="shared" si="6"/>
        <v>0</v>
      </c>
      <c r="T52" s="110"/>
    </row>
    <row r="53" spans="1:20" s="24" customFormat="1" ht="15.6" hidden="1" customHeight="1" x14ac:dyDescent="0.2">
      <c r="A53" s="33"/>
      <c r="B53" s="68">
        <v>3</v>
      </c>
      <c r="C53" s="66" t="s">
        <v>80</v>
      </c>
      <c r="D53" s="67" t="s">
        <v>10</v>
      </c>
      <c r="E53" s="37"/>
      <c r="F53" s="38"/>
      <c r="G53" s="39"/>
      <c r="H53" s="37"/>
      <c r="I53" s="38"/>
      <c r="J53" s="39"/>
      <c r="K53" s="37">
        <v>0</v>
      </c>
      <c r="L53" s="38">
        <v>5</v>
      </c>
      <c r="M53" s="39">
        <v>1</v>
      </c>
      <c r="N53" s="37"/>
      <c r="O53" s="38"/>
      <c r="P53" s="39"/>
      <c r="Q53" s="107">
        <f t="shared" si="6"/>
        <v>0</v>
      </c>
      <c r="R53" s="108">
        <f t="shared" si="6"/>
        <v>5</v>
      </c>
      <c r="S53" s="109">
        <f t="shared" si="6"/>
        <v>1</v>
      </c>
      <c r="T53" s="110">
        <v>3.22</v>
      </c>
    </row>
    <row r="54" spans="1:20" s="24" customFormat="1" ht="15.6" hidden="1" customHeight="1" x14ac:dyDescent="0.2">
      <c r="A54" s="33"/>
      <c r="B54" s="68">
        <v>4</v>
      </c>
      <c r="C54" s="66" t="s">
        <v>83</v>
      </c>
      <c r="D54" s="67" t="s">
        <v>10</v>
      </c>
      <c r="E54" s="37"/>
      <c r="F54" s="38"/>
      <c r="G54" s="39"/>
      <c r="H54" s="37"/>
      <c r="I54" s="38"/>
      <c r="J54" s="39"/>
      <c r="K54" s="37"/>
      <c r="L54" s="38"/>
      <c r="M54" s="39"/>
      <c r="N54" s="37"/>
      <c r="O54" s="38"/>
      <c r="P54" s="39"/>
      <c r="Q54" s="107">
        <f t="shared" si="6"/>
        <v>0</v>
      </c>
      <c r="R54" s="108">
        <f t="shared" si="6"/>
        <v>0</v>
      </c>
      <c r="S54" s="109">
        <f t="shared" si="6"/>
        <v>0</v>
      </c>
      <c r="T54" s="110"/>
    </row>
    <row r="55" spans="1:20" s="24" customFormat="1" ht="15.6" hidden="1" customHeight="1" x14ac:dyDescent="0.2">
      <c r="A55" s="33"/>
      <c r="B55" s="68">
        <v>5</v>
      </c>
      <c r="C55" s="66" t="s">
        <v>94</v>
      </c>
      <c r="D55" s="67" t="s">
        <v>10</v>
      </c>
      <c r="E55" s="37"/>
      <c r="F55" s="38"/>
      <c r="G55" s="39"/>
      <c r="H55" s="37"/>
      <c r="I55" s="38"/>
      <c r="J55" s="39"/>
      <c r="K55" s="37"/>
      <c r="L55" s="38"/>
      <c r="M55" s="39"/>
      <c r="N55" s="37"/>
      <c r="O55" s="38"/>
      <c r="P55" s="39"/>
      <c r="Q55" s="107">
        <f t="shared" si="6"/>
        <v>0</v>
      </c>
      <c r="R55" s="108">
        <f t="shared" si="6"/>
        <v>0</v>
      </c>
      <c r="S55" s="109">
        <f t="shared" si="6"/>
        <v>0</v>
      </c>
      <c r="T55" s="110"/>
    </row>
    <row r="56" spans="1:20" s="24" customFormat="1" ht="15.6" hidden="1" customHeight="1" x14ac:dyDescent="0.2">
      <c r="A56" s="43"/>
      <c r="B56" s="79">
        <v>6</v>
      </c>
      <c r="C56" s="80" t="s">
        <v>89</v>
      </c>
      <c r="D56" s="81" t="s">
        <v>10</v>
      </c>
      <c r="E56" s="47"/>
      <c r="F56" s="48"/>
      <c r="G56" s="49"/>
      <c r="H56" s="47"/>
      <c r="I56" s="48"/>
      <c r="J56" s="49"/>
      <c r="K56" s="47"/>
      <c r="L56" s="48"/>
      <c r="M56" s="49"/>
      <c r="N56" s="47"/>
      <c r="O56" s="48"/>
      <c r="P56" s="49"/>
      <c r="Q56" s="113">
        <f t="shared" si="6"/>
        <v>0</v>
      </c>
      <c r="R56" s="114">
        <f t="shared" si="6"/>
        <v>0</v>
      </c>
      <c r="S56" s="115">
        <f t="shared" si="6"/>
        <v>0</v>
      </c>
      <c r="T56" s="116"/>
    </row>
    <row r="57" spans="1:20" s="24" customFormat="1" ht="15.6" hidden="1" customHeight="1" x14ac:dyDescent="0.2">
      <c r="A57" s="82"/>
      <c r="B57" s="83"/>
      <c r="C57" s="84"/>
      <c r="D57" s="85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7"/>
      <c r="R57" s="87"/>
      <c r="S57" s="87"/>
      <c r="T57" s="88"/>
    </row>
    <row r="58" spans="1:20" s="42" customFormat="1" ht="14.1" customHeight="1" x14ac:dyDescent="0.2">
      <c r="A58" s="690" t="s">
        <v>2</v>
      </c>
      <c r="B58" s="693" t="s">
        <v>3</v>
      </c>
      <c r="C58" s="694"/>
      <c r="D58" s="697" t="s">
        <v>4</v>
      </c>
      <c r="E58" s="8" t="s">
        <v>5</v>
      </c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700" t="s">
        <v>6</v>
      </c>
      <c r="R58" s="701"/>
      <c r="S58" s="702"/>
      <c r="T58" s="706" t="s">
        <v>7</v>
      </c>
    </row>
    <row r="59" spans="1:20" s="42" customFormat="1" ht="14.1" customHeight="1" x14ac:dyDescent="0.2">
      <c r="A59" s="691"/>
      <c r="B59" s="695"/>
      <c r="C59" s="696"/>
      <c r="D59" s="698"/>
      <c r="E59" s="8" t="s">
        <v>8</v>
      </c>
      <c r="F59" s="11"/>
      <c r="G59" s="12"/>
      <c r="H59" s="8" t="s">
        <v>9</v>
      </c>
      <c r="I59" s="11"/>
      <c r="J59" s="12"/>
      <c r="K59" s="8" t="s">
        <v>10</v>
      </c>
      <c r="L59" s="11"/>
      <c r="M59" s="12"/>
      <c r="N59" s="8" t="s">
        <v>11</v>
      </c>
      <c r="O59" s="11"/>
      <c r="P59" s="12"/>
      <c r="Q59" s="703"/>
      <c r="R59" s="704"/>
      <c r="S59" s="705"/>
      <c r="T59" s="707"/>
    </row>
    <row r="60" spans="1:20" s="42" customFormat="1" ht="38.25" customHeight="1" x14ac:dyDescent="0.2">
      <c r="A60" s="692"/>
      <c r="B60" s="695"/>
      <c r="C60" s="696"/>
      <c r="D60" s="699"/>
      <c r="E60" s="13" t="s">
        <v>12</v>
      </c>
      <c r="F60" s="14" t="s">
        <v>13</v>
      </c>
      <c r="G60" s="15" t="s">
        <v>14</v>
      </c>
      <c r="H60" s="13" t="s">
        <v>12</v>
      </c>
      <c r="I60" s="14" t="s">
        <v>13</v>
      </c>
      <c r="J60" s="15" t="s">
        <v>14</v>
      </c>
      <c r="K60" s="13" t="s">
        <v>12</v>
      </c>
      <c r="L60" s="14" t="s">
        <v>13</v>
      </c>
      <c r="M60" s="15" t="s">
        <v>14</v>
      </c>
      <c r="N60" s="13" t="s">
        <v>12</v>
      </c>
      <c r="O60" s="14" t="s">
        <v>13</v>
      </c>
      <c r="P60" s="15" t="s">
        <v>14</v>
      </c>
      <c r="Q60" s="13" t="s">
        <v>12</v>
      </c>
      <c r="R60" s="14" t="s">
        <v>13</v>
      </c>
      <c r="S60" s="15" t="s">
        <v>14</v>
      </c>
      <c r="T60" s="707"/>
    </row>
    <row r="61" spans="1:20" s="24" customFormat="1" ht="15.75" hidden="1" customHeight="1" x14ac:dyDescent="0.2">
      <c r="A61" s="51" t="s">
        <v>95</v>
      </c>
      <c r="B61" s="17" t="s">
        <v>96</v>
      </c>
      <c r="C61" s="18"/>
      <c r="D61" s="52"/>
      <c r="E61" s="53">
        <f t="shared" ref="E61:S61" si="7">E62+E78</f>
        <v>0</v>
      </c>
      <c r="F61" s="54">
        <f t="shared" si="7"/>
        <v>0</v>
      </c>
      <c r="G61" s="55">
        <f t="shared" si="7"/>
        <v>0</v>
      </c>
      <c r="H61" s="53">
        <f t="shared" si="7"/>
        <v>0</v>
      </c>
      <c r="I61" s="54">
        <f t="shared" si="7"/>
        <v>0</v>
      </c>
      <c r="J61" s="55">
        <f t="shared" si="7"/>
        <v>0</v>
      </c>
      <c r="K61" s="53">
        <f t="shared" si="7"/>
        <v>0</v>
      </c>
      <c r="L61" s="54">
        <f t="shared" si="7"/>
        <v>296</v>
      </c>
      <c r="M61" s="55">
        <f t="shared" si="7"/>
        <v>205</v>
      </c>
      <c r="N61" s="53">
        <f t="shared" si="7"/>
        <v>1</v>
      </c>
      <c r="O61" s="54">
        <f t="shared" si="7"/>
        <v>91</v>
      </c>
      <c r="P61" s="55">
        <f t="shared" si="7"/>
        <v>52</v>
      </c>
      <c r="Q61" s="53">
        <f t="shared" si="7"/>
        <v>1</v>
      </c>
      <c r="R61" s="54">
        <f t="shared" si="7"/>
        <v>387</v>
      </c>
      <c r="S61" s="55">
        <f t="shared" si="7"/>
        <v>257</v>
      </c>
      <c r="T61" s="56">
        <f>(T62+T78)/2</f>
        <v>3.3899523809523808</v>
      </c>
    </row>
    <row r="62" spans="1:20" s="42" customFormat="1" ht="15.75" hidden="1" customHeight="1" x14ac:dyDescent="0.2">
      <c r="A62" s="57"/>
      <c r="B62" s="58" t="s">
        <v>71</v>
      </c>
      <c r="C62" s="59" t="s">
        <v>72</v>
      </c>
      <c r="D62" s="89"/>
      <c r="E62" s="61">
        <f t="shared" ref="E62:S62" si="8">SUM(E63:E77)</f>
        <v>0</v>
      </c>
      <c r="F62" s="62">
        <f t="shared" si="8"/>
        <v>0</v>
      </c>
      <c r="G62" s="63">
        <f t="shared" si="8"/>
        <v>0</v>
      </c>
      <c r="H62" s="61">
        <f t="shared" si="8"/>
        <v>0</v>
      </c>
      <c r="I62" s="62">
        <f t="shared" si="8"/>
        <v>0</v>
      </c>
      <c r="J62" s="63">
        <f t="shared" si="8"/>
        <v>0</v>
      </c>
      <c r="K62" s="61">
        <f t="shared" si="8"/>
        <v>0</v>
      </c>
      <c r="L62" s="62">
        <f t="shared" si="8"/>
        <v>220</v>
      </c>
      <c r="M62" s="63">
        <f t="shared" si="8"/>
        <v>179</v>
      </c>
      <c r="N62" s="61">
        <f t="shared" si="8"/>
        <v>1</v>
      </c>
      <c r="O62" s="62">
        <f t="shared" si="8"/>
        <v>91</v>
      </c>
      <c r="P62" s="63">
        <f t="shared" si="8"/>
        <v>52</v>
      </c>
      <c r="Q62" s="61">
        <f t="shared" si="8"/>
        <v>1</v>
      </c>
      <c r="R62" s="62">
        <f t="shared" si="8"/>
        <v>311</v>
      </c>
      <c r="S62" s="63">
        <f t="shared" si="8"/>
        <v>231</v>
      </c>
      <c r="T62" s="64">
        <f>SUM(T63:T77)/15</f>
        <v>3.4113333333333333</v>
      </c>
    </row>
    <row r="63" spans="1:20" s="24" customFormat="1" ht="15.75" hidden="1" customHeight="1" x14ac:dyDescent="0.2">
      <c r="A63" s="33"/>
      <c r="B63" s="65" t="s">
        <v>17</v>
      </c>
      <c r="C63" s="66" t="s">
        <v>97</v>
      </c>
      <c r="D63" s="67" t="s">
        <v>10</v>
      </c>
      <c r="E63" s="37"/>
      <c r="F63" s="38"/>
      <c r="G63" s="39"/>
      <c r="H63" s="37"/>
      <c r="I63" s="38"/>
      <c r="J63" s="39"/>
      <c r="K63" s="37">
        <v>0</v>
      </c>
      <c r="L63" s="38">
        <v>21</v>
      </c>
      <c r="M63" s="39">
        <v>4</v>
      </c>
      <c r="N63" s="37"/>
      <c r="O63" s="38"/>
      <c r="P63" s="39"/>
      <c r="Q63" s="107">
        <f t="shared" ref="Q63:S77" si="9">E63+H63+K63+N63</f>
        <v>0</v>
      </c>
      <c r="R63" s="108">
        <f t="shared" si="9"/>
        <v>21</v>
      </c>
      <c r="S63" s="109">
        <f t="shared" si="9"/>
        <v>4</v>
      </c>
      <c r="T63" s="110">
        <v>3.3</v>
      </c>
    </row>
    <row r="64" spans="1:20" s="24" customFormat="1" ht="15.75" hidden="1" customHeight="1" x14ac:dyDescent="0.2">
      <c r="A64" s="33"/>
      <c r="B64" s="65" t="s">
        <v>19</v>
      </c>
      <c r="C64" s="66" t="s">
        <v>98</v>
      </c>
      <c r="D64" s="67" t="s">
        <v>11</v>
      </c>
      <c r="E64" s="37"/>
      <c r="F64" s="38"/>
      <c r="G64" s="39"/>
      <c r="H64" s="37"/>
      <c r="I64" s="38"/>
      <c r="J64" s="39"/>
      <c r="K64" s="37"/>
      <c r="L64" s="38"/>
      <c r="M64" s="39"/>
      <c r="N64" s="37">
        <v>0</v>
      </c>
      <c r="O64" s="38">
        <v>23</v>
      </c>
      <c r="P64" s="39">
        <v>18</v>
      </c>
      <c r="Q64" s="107">
        <f t="shared" si="9"/>
        <v>0</v>
      </c>
      <c r="R64" s="108">
        <f t="shared" si="9"/>
        <v>23</v>
      </c>
      <c r="S64" s="109">
        <f t="shared" si="9"/>
        <v>18</v>
      </c>
      <c r="T64" s="110">
        <v>3.4</v>
      </c>
    </row>
    <row r="65" spans="1:20" s="24" customFormat="1" ht="15.75" hidden="1" customHeight="1" x14ac:dyDescent="0.2">
      <c r="A65" s="33"/>
      <c r="B65" s="65" t="s">
        <v>21</v>
      </c>
      <c r="C65" s="66" t="s">
        <v>99</v>
      </c>
      <c r="D65" s="67" t="s">
        <v>10</v>
      </c>
      <c r="E65" s="37"/>
      <c r="F65" s="38"/>
      <c r="G65" s="39"/>
      <c r="H65" s="37"/>
      <c r="I65" s="38"/>
      <c r="J65" s="39"/>
      <c r="K65" s="37">
        <v>0</v>
      </c>
      <c r="L65" s="38">
        <v>13</v>
      </c>
      <c r="M65" s="39">
        <v>2</v>
      </c>
      <c r="N65" s="37"/>
      <c r="O65" s="38"/>
      <c r="P65" s="39"/>
      <c r="Q65" s="107">
        <f t="shared" si="9"/>
        <v>0</v>
      </c>
      <c r="R65" s="108">
        <f t="shared" si="9"/>
        <v>13</v>
      </c>
      <c r="S65" s="109">
        <f t="shared" si="9"/>
        <v>2</v>
      </c>
      <c r="T65" s="110">
        <v>3.2</v>
      </c>
    </row>
    <row r="66" spans="1:20" s="24" customFormat="1" ht="15.75" hidden="1" customHeight="1" x14ac:dyDescent="0.2">
      <c r="A66" s="33"/>
      <c r="B66" s="65" t="s">
        <v>23</v>
      </c>
      <c r="C66" s="66" t="s">
        <v>100</v>
      </c>
      <c r="D66" s="67" t="s">
        <v>11</v>
      </c>
      <c r="E66" s="37"/>
      <c r="F66" s="38"/>
      <c r="G66" s="39"/>
      <c r="H66" s="37"/>
      <c r="I66" s="38"/>
      <c r="J66" s="39"/>
      <c r="K66" s="37"/>
      <c r="L66" s="38"/>
      <c r="M66" s="39"/>
      <c r="N66" s="37">
        <v>0</v>
      </c>
      <c r="O66" s="38">
        <v>2</v>
      </c>
      <c r="P66" s="39">
        <v>1</v>
      </c>
      <c r="Q66" s="107">
        <f t="shared" si="9"/>
        <v>0</v>
      </c>
      <c r="R66" s="108">
        <f t="shared" si="9"/>
        <v>2</v>
      </c>
      <c r="S66" s="109">
        <f t="shared" si="9"/>
        <v>1</v>
      </c>
      <c r="T66" s="110">
        <v>3.32</v>
      </c>
    </row>
    <row r="67" spans="1:20" s="24" customFormat="1" ht="15.75" hidden="1" customHeight="1" x14ac:dyDescent="0.2">
      <c r="A67" s="33"/>
      <c r="B67" s="65" t="s">
        <v>25</v>
      </c>
      <c r="C67" s="66" t="s">
        <v>101</v>
      </c>
      <c r="D67" s="67" t="s">
        <v>10</v>
      </c>
      <c r="E67" s="37"/>
      <c r="F67" s="38"/>
      <c r="G67" s="39"/>
      <c r="H67" s="37"/>
      <c r="I67" s="38"/>
      <c r="J67" s="39"/>
      <c r="K67" s="37">
        <v>0</v>
      </c>
      <c r="L67" s="38">
        <v>24</v>
      </c>
      <c r="M67" s="39">
        <v>13</v>
      </c>
      <c r="N67" s="37"/>
      <c r="O67" s="38"/>
      <c r="P67" s="39"/>
      <c r="Q67" s="107">
        <f t="shared" si="9"/>
        <v>0</v>
      </c>
      <c r="R67" s="108">
        <f t="shared" si="9"/>
        <v>24</v>
      </c>
      <c r="S67" s="109">
        <f t="shared" si="9"/>
        <v>13</v>
      </c>
      <c r="T67" s="110">
        <v>3.37</v>
      </c>
    </row>
    <row r="68" spans="1:20" s="24" customFormat="1" ht="15.75" hidden="1" customHeight="1" x14ac:dyDescent="0.2">
      <c r="A68" s="33"/>
      <c r="B68" s="65" t="s">
        <v>27</v>
      </c>
      <c r="C68" s="66" t="s">
        <v>102</v>
      </c>
      <c r="D68" s="67" t="s">
        <v>11</v>
      </c>
      <c r="E68" s="37"/>
      <c r="F68" s="38"/>
      <c r="G68" s="39"/>
      <c r="H68" s="37"/>
      <c r="I68" s="38"/>
      <c r="J68" s="39"/>
      <c r="K68" s="37"/>
      <c r="L68" s="38"/>
      <c r="M68" s="39"/>
      <c r="N68" s="37">
        <v>1</v>
      </c>
      <c r="O68" s="38">
        <v>18</v>
      </c>
      <c r="P68" s="39">
        <v>1</v>
      </c>
      <c r="Q68" s="107">
        <f t="shared" si="9"/>
        <v>1</v>
      </c>
      <c r="R68" s="108">
        <f t="shared" si="9"/>
        <v>18</v>
      </c>
      <c r="S68" s="109">
        <f t="shared" si="9"/>
        <v>1</v>
      </c>
      <c r="T68" s="110">
        <v>3.2</v>
      </c>
    </row>
    <row r="69" spans="1:20" s="24" customFormat="1" ht="15.75" hidden="1" customHeight="1" x14ac:dyDescent="0.2">
      <c r="A69" s="33" t="s">
        <v>73</v>
      </c>
      <c r="B69" s="65" t="s">
        <v>29</v>
      </c>
      <c r="C69" s="66" t="s">
        <v>103</v>
      </c>
      <c r="D69" s="67" t="s">
        <v>10</v>
      </c>
      <c r="E69" s="37"/>
      <c r="F69" s="38"/>
      <c r="G69" s="39"/>
      <c r="H69" s="37"/>
      <c r="I69" s="38"/>
      <c r="J69" s="39"/>
      <c r="K69" s="37">
        <v>0</v>
      </c>
      <c r="L69" s="38">
        <v>18</v>
      </c>
      <c r="M69" s="39">
        <v>21</v>
      </c>
      <c r="N69" s="37"/>
      <c r="O69" s="38"/>
      <c r="P69" s="39"/>
      <c r="Q69" s="107">
        <f t="shared" si="9"/>
        <v>0</v>
      </c>
      <c r="R69" s="108">
        <f t="shared" si="9"/>
        <v>18</v>
      </c>
      <c r="S69" s="109">
        <f t="shared" si="9"/>
        <v>21</v>
      </c>
      <c r="T69" s="110">
        <v>3.5</v>
      </c>
    </row>
    <row r="70" spans="1:20" s="78" customFormat="1" ht="15.75" hidden="1" customHeight="1" x14ac:dyDescent="0.2">
      <c r="A70" s="33"/>
      <c r="B70" s="65" t="s">
        <v>31</v>
      </c>
      <c r="C70" s="66" t="s">
        <v>104</v>
      </c>
      <c r="D70" s="67" t="s">
        <v>11</v>
      </c>
      <c r="E70" s="37"/>
      <c r="F70" s="38"/>
      <c r="G70" s="39"/>
      <c r="H70" s="37"/>
      <c r="I70" s="38"/>
      <c r="J70" s="39"/>
      <c r="K70" s="37"/>
      <c r="L70" s="38"/>
      <c r="M70" s="39"/>
      <c r="N70" s="37">
        <v>0</v>
      </c>
      <c r="O70" s="38">
        <v>9</v>
      </c>
      <c r="P70" s="39">
        <v>4</v>
      </c>
      <c r="Q70" s="107">
        <f t="shared" si="9"/>
        <v>0</v>
      </c>
      <c r="R70" s="108">
        <f t="shared" si="9"/>
        <v>9</v>
      </c>
      <c r="S70" s="109">
        <f t="shared" si="9"/>
        <v>4</v>
      </c>
      <c r="T70" s="110">
        <v>3.33</v>
      </c>
    </row>
    <row r="71" spans="1:20" s="24" customFormat="1" ht="15.75" hidden="1" customHeight="1" x14ac:dyDescent="0.2">
      <c r="A71" s="33"/>
      <c r="B71" s="65" t="s">
        <v>33</v>
      </c>
      <c r="C71" s="66" t="s">
        <v>105</v>
      </c>
      <c r="D71" s="67" t="s">
        <v>10</v>
      </c>
      <c r="E71" s="37"/>
      <c r="F71" s="38"/>
      <c r="G71" s="39"/>
      <c r="H71" s="37"/>
      <c r="I71" s="38"/>
      <c r="J71" s="39"/>
      <c r="K71" s="37">
        <v>0</v>
      </c>
      <c r="L71" s="38">
        <v>18</v>
      </c>
      <c r="M71" s="39">
        <v>13</v>
      </c>
      <c r="N71" s="37"/>
      <c r="O71" s="38"/>
      <c r="P71" s="39"/>
      <c r="Q71" s="107">
        <f t="shared" si="9"/>
        <v>0</v>
      </c>
      <c r="R71" s="108">
        <f t="shared" si="9"/>
        <v>18</v>
      </c>
      <c r="S71" s="109">
        <f t="shared" si="9"/>
        <v>13</v>
      </c>
      <c r="T71" s="110">
        <v>3.48</v>
      </c>
    </row>
    <row r="72" spans="1:20" s="78" customFormat="1" ht="15.75" hidden="1" customHeight="1" x14ac:dyDescent="0.2">
      <c r="A72" s="33"/>
      <c r="B72" s="65" t="s">
        <v>35</v>
      </c>
      <c r="C72" s="66" t="s">
        <v>106</v>
      </c>
      <c r="D72" s="67" t="s">
        <v>11</v>
      </c>
      <c r="E72" s="37"/>
      <c r="F72" s="38"/>
      <c r="G72" s="39"/>
      <c r="H72" s="37"/>
      <c r="I72" s="38"/>
      <c r="J72" s="39"/>
      <c r="K72" s="37"/>
      <c r="L72" s="38"/>
      <c r="M72" s="39"/>
      <c r="N72" s="37">
        <v>0</v>
      </c>
      <c r="O72" s="38">
        <v>34</v>
      </c>
      <c r="P72" s="39">
        <v>18</v>
      </c>
      <c r="Q72" s="107">
        <f t="shared" si="9"/>
        <v>0</v>
      </c>
      <c r="R72" s="108">
        <f t="shared" si="9"/>
        <v>34</v>
      </c>
      <c r="S72" s="109">
        <f t="shared" si="9"/>
        <v>18</v>
      </c>
      <c r="T72" s="110">
        <v>3.4</v>
      </c>
    </row>
    <row r="73" spans="1:20" s="24" customFormat="1" ht="15.75" hidden="1" customHeight="1" x14ac:dyDescent="0.2">
      <c r="A73" s="33"/>
      <c r="B73" s="65" t="s">
        <v>37</v>
      </c>
      <c r="C73" s="66" t="s">
        <v>107</v>
      </c>
      <c r="D73" s="67" t="s">
        <v>10</v>
      </c>
      <c r="E73" s="37"/>
      <c r="F73" s="38"/>
      <c r="G73" s="39"/>
      <c r="H73" s="37"/>
      <c r="I73" s="38"/>
      <c r="J73" s="39"/>
      <c r="K73" s="37">
        <v>0</v>
      </c>
      <c r="L73" s="38">
        <v>25</v>
      </c>
      <c r="M73" s="39">
        <v>18</v>
      </c>
      <c r="N73" s="37"/>
      <c r="O73" s="38"/>
      <c r="P73" s="39"/>
      <c r="Q73" s="107">
        <f>E73+H73+K73+N73</f>
        <v>0</v>
      </c>
      <c r="R73" s="108">
        <f>F73+I73+L73+O73</f>
        <v>25</v>
      </c>
      <c r="S73" s="109">
        <f>G73+J73+M73+P73</f>
        <v>18</v>
      </c>
      <c r="T73" s="110">
        <v>3.48</v>
      </c>
    </row>
    <row r="74" spans="1:20" s="24" customFormat="1" ht="15.75" hidden="1" customHeight="1" x14ac:dyDescent="0.2">
      <c r="A74" s="33"/>
      <c r="B74" s="65" t="s">
        <v>39</v>
      </c>
      <c r="C74" s="66" t="s">
        <v>108</v>
      </c>
      <c r="D74" s="67" t="s">
        <v>11</v>
      </c>
      <c r="E74" s="37"/>
      <c r="F74" s="38"/>
      <c r="G74" s="39"/>
      <c r="H74" s="37"/>
      <c r="I74" s="38"/>
      <c r="J74" s="39"/>
      <c r="K74" s="37"/>
      <c r="L74" s="38"/>
      <c r="M74" s="39"/>
      <c r="N74" s="37">
        <v>0</v>
      </c>
      <c r="O74" s="38">
        <v>4</v>
      </c>
      <c r="P74" s="39">
        <v>8</v>
      </c>
      <c r="Q74" s="107">
        <f t="shared" si="9"/>
        <v>0</v>
      </c>
      <c r="R74" s="108">
        <f t="shared" si="9"/>
        <v>4</v>
      </c>
      <c r="S74" s="109">
        <f t="shared" si="9"/>
        <v>8</v>
      </c>
      <c r="T74" s="110">
        <v>3.61</v>
      </c>
    </row>
    <row r="75" spans="1:20" s="24" customFormat="1" ht="15.75" hidden="1" customHeight="1" x14ac:dyDescent="0.2">
      <c r="A75" s="33"/>
      <c r="B75" s="65" t="s">
        <v>41</v>
      </c>
      <c r="C75" s="66" t="s">
        <v>109</v>
      </c>
      <c r="D75" s="67" t="s">
        <v>11</v>
      </c>
      <c r="E75" s="37"/>
      <c r="F75" s="38"/>
      <c r="G75" s="39"/>
      <c r="H75" s="37"/>
      <c r="I75" s="38"/>
      <c r="J75" s="39"/>
      <c r="K75" s="37"/>
      <c r="L75" s="38"/>
      <c r="M75" s="39"/>
      <c r="N75" s="37">
        <v>0</v>
      </c>
      <c r="O75" s="38">
        <v>1</v>
      </c>
      <c r="P75" s="39">
        <v>2</v>
      </c>
      <c r="Q75" s="107">
        <f t="shared" si="9"/>
        <v>0</v>
      </c>
      <c r="R75" s="108">
        <f t="shared" si="9"/>
        <v>1</v>
      </c>
      <c r="S75" s="109">
        <f t="shared" si="9"/>
        <v>2</v>
      </c>
      <c r="T75" s="110">
        <v>3.6</v>
      </c>
    </row>
    <row r="76" spans="1:20" s="24" customFormat="1" ht="15.75" hidden="1" customHeight="1" x14ac:dyDescent="0.2">
      <c r="A76" s="33"/>
      <c r="B76" s="65" t="s">
        <v>43</v>
      </c>
      <c r="C76" s="66" t="s">
        <v>110</v>
      </c>
      <c r="D76" s="67" t="s">
        <v>10</v>
      </c>
      <c r="E76" s="37"/>
      <c r="F76" s="38"/>
      <c r="G76" s="39"/>
      <c r="H76" s="37"/>
      <c r="I76" s="38"/>
      <c r="J76" s="39"/>
      <c r="K76" s="37">
        <v>0</v>
      </c>
      <c r="L76" s="38">
        <v>80</v>
      </c>
      <c r="M76" s="39">
        <v>101</v>
      </c>
      <c r="N76" s="37"/>
      <c r="O76" s="38"/>
      <c r="P76" s="39"/>
      <c r="Q76" s="107">
        <f t="shared" si="9"/>
        <v>0</v>
      </c>
      <c r="R76" s="108">
        <f t="shared" si="9"/>
        <v>80</v>
      </c>
      <c r="S76" s="109">
        <f t="shared" si="9"/>
        <v>101</v>
      </c>
      <c r="T76" s="110">
        <v>3.53</v>
      </c>
    </row>
    <row r="77" spans="1:20" s="24" customFormat="1" ht="15.75" hidden="1" customHeight="1" x14ac:dyDescent="0.2">
      <c r="A77" s="33"/>
      <c r="B77" s="100" t="s">
        <v>45</v>
      </c>
      <c r="C77" s="101" t="s">
        <v>111</v>
      </c>
      <c r="D77" s="351" t="s">
        <v>10</v>
      </c>
      <c r="E77" s="38"/>
      <c r="F77" s="38"/>
      <c r="G77" s="38"/>
      <c r="H77" s="38"/>
      <c r="I77" s="38"/>
      <c r="J77" s="38"/>
      <c r="K77" s="38">
        <v>0</v>
      </c>
      <c r="L77" s="38">
        <v>21</v>
      </c>
      <c r="M77" s="38">
        <v>7</v>
      </c>
      <c r="N77" s="38"/>
      <c r="O77" s="38"/>
      <c r="P77" s="38"/>
      <c r="Q77" s="108">
        <f t="shared" si="9"/>
        <v>0</v>
      </c>
      <c r="R77" s="108">
        <f t="shared" si="9"/>
        <v>21</v>
      </c>
      <c r="S77" s="108">
        <f t="shared" si="9"/>
        <v>7</v>
      </c>
      <c r="T77" s="172">
        <v>3.45</v>
      </c>
    </row>
    <row r="78" spans="1:20" s="42" customFormat="1" ht="15.75" hidden="1" customHeight="1" x14ac:dyDescent="0.2">
      <c r="A78" s="70"/>
      <c r="B78" s="352" t="s">
        <v>92</v>
      </c>
      <c r="C78" s="353" t="s">
        <v>93</v>
      </c>
      <c r="D78" s="354"/>
      <c r="E78" s="75">
        <f>SUM(E79:E85)</f>
        <v>0</v>
      </c>
      <c r="F78" s="75">
        <f>SUM(F79:F85)</f>
        <v>0</v>
      </c>
      <c r="G78" s="75">
        <f>SUM(G79:G85)</f>
        <v>0</v>
      </c>
      <c r="H78" s="75">
        <f t="shared" ref="H78:P78" si="10">SUM(H79:H85)</f>
        <v>0</v>
      </c>
      <c r="I78" s="75">
        <f t="shared" si="10"/>
        <v>0</v>
      </c>
      <c r="J78" s="75">
        <f t="shared" si="10"/>
        <v>0</v>
      </c>
      <c r="K78" s="75">
        <f t="shared" si="10"/>
        <v>0</v>
      </c>
      <c r="L78" s="75">
        <f t="shared" si="10"/>
        <v>76</v>
      </c>
      <c r="M78" s="75">
        <f t="shared" si="10"/>
        <v>26</v>
      </c>
      <c r="N78" s="75">
        <f t="shared" si="10"/>
        <v>0</v>
      </c>
      <c r="O78" s="75">
        <f t="shared" si="10"/>
        <v>0</v>
      </c>
      <c r="P78" s="75">
        <f t="shared" si="10"/>
        <v>0</v>
      </c>
      <c r="Q78" s="75">
        <f>SUM(Q79:Q85)</f>
        <v>0</v>
      </c>
      <c r="R78" s="75">
        <f>SUM(R79:R85)</f>
        <v>76</v>
      </c>
      <c r="S78" s="75">
        <f>SUM(S79:S85)</f>
        <v>26</v>
      </c>
      <c r="T78" s="355">
        <f>SUM(T79:T85)/7</f>
        <v>3.3685714285714288</v>
      </c>
    </row>
    <row r="79" spans="1:20" s="24" customFormat="1" ht="15.75" hidden="1" customHeight="1" x14ac:dyDescent="0.2">
      <c r="A79" s="33" t="s">
        <v>73</v>
      </c>
      <c r="B79" s="65" t="s">
        <v>17</v>
      </c>
      <c r="C79" s="66" t="s">
        <v>97</v>
      </c>
      <c r="D79" s="67" t="s">
        <v>10</v>
      </c>
      <c r="E79" s="37"/>
      <c r="F79" s="38"/>
      <c r="G79" s="39"/>
      <c r="H79" s="37"/>
      <c r="I79" s="38"/>
      <c r="J79" s="39"/>
      <c r="K79" s="37">
        <v>0</v>
      </c>
      <c r="L79" s="38">
        <v>7</v>
      </c>
      <c r="M79" s="39">
        <v>4</v>
      </c>
      <c r="N79" s="37"/>
      <c r="O79" s="38"/>
      <c r="P79" s="39"/>
      <c r="Q79" s="107">
        <f t="shared" ref="Q79:S85" si="11">E79+H79+K79+N79</f>
        <v>0</v>
      </c>
      <c r="R79" s="108">
        <f t="shared" si="11"/>
        <v>7</v>
      </c>
      <c r="S79" s="109">
        <f t="shared" si="11"/>
        <v>4</v>
      </c>
      <c r="T79" s="110">
        <v>3.43</v>
      </c>
    </row>
    <row r="80" spans="1:20" s="24" customFormat="1" ht="15.75" hidden="1" customHeight="1" x14ac:dyDescent="0.2">
      <c r="A80" s="33"/>
      <c r="B80" s="65" t="s">
        <v>19</v>
      </c>
      <c r="C80" s="66" t="s">
        <v>99</v>
      </c>
      <c r="D80" s="67" t="s">
        <v>10</v>
      </c>
      <c r="E80" s="37"/>
      <c r="F80" s="38"/>
      <c r="G80" s="39"/>
      <c r="H80" s="37"/>
      <c r="I80" s="38"/>
      <c r="J80" s="39"/>
      <c r="K80" s="37">
        <v>0</v>
      </c>
      <c r="L80" s="38">
        <v>2</v>
      </c>
      <c r="M80" s="39">
        <v>0</v>
      </c>
      <c r="N80" s="37"/>
      <c r="O80" s="38"/>
      <c r="P80" s="39"/>
      <c r="Q80" s="107">
        <f t="shared" si="11"/>
        <v>0</v>
      </c>
      <c r="R80" s="108">
        <f t="shared" si="11"/>
        <v>2</v>
      </c>
      <c r="S80" s="109">
        <f t="shared" si="11"/>
        <v>0</v>
      </c>
      <c r="T80" s="110">
        <v>3.29</v>
      </c>
    </row>
    <row r="81" spans="1:20" s="24" customFormat="1" ht="15.75" hidden="1" customHeight="1" x14ac:dyDescent="0.2">
      <c r="A81" s="33"/>
      <c r="B81" s="65" t="s">
        <v>21</v>
      </c>
      <c r="C81" s="66" t="s">
        <v>101</v>
      </c>
      <c r="D81" s="67" t="s">
        <v>10</v>
      </c>
      <c r="E81" s="37"/>
      <c r="F81" s="38"/>
      <c r="G81" s="39"/>
      <c r="H81" s="37"/>
      <c r="I81" s="38"/>
      <c r="J81" s="39"/>
      <c r="K81" s="37">
        <v>0</v>
      </c>
      <c r="L81" s="38">
        <v>32</v>
      </c>
      <c r="M81" s="39">
        <v>7</v>
      </c>
      <c r="N81" s="37"/>
      <c r="O81" s="38"/>
      <c r="P81" s="39"/>
      <c r="Q81" s="107">
        <f t="shared" si="11"/>
        <v>0</v>
      </c>
      <c r="R81" s="108">
        <f t="shared" si="11"/>
        <v>32</v>
      </c>
      <c r="S81" s="109">
        <f t="shared" si="11"/>
        <v>7</v>
      </c>
      <c r="T81" s="110">
        <v>3.32</v>
      </c>
    </row>
    <row r="82" spans="1:20" s="24" customFormat="1" ht="15.75" hidden="1" customHeight="1" x14ac:dyDescent="0.2">
      <c r="A82" s="33"/>
      <c r="B82" s="65" t="s">
        <v>23</v>
      </c>
      <c r="C82" s="66" t="s">
        <v>112</v>
      </c>
      <c r="D82" s="67" t="s">
        <v>10</v>
      </c>
      <c r="E82" s="37"/>
      <c r="F82" s="38"/>
      <c r="G82" s="39"/>
      <c r="H82" s="37"/>
      <c r="I82" s="38"/>
      <c r="J82" s="39"/>
      <c r="K82" s="37">
        <v>0</v>
      </c>
      <c r="L82" s="38">
        <v>3</v>
      </c>
      <c r="M82" s="39">
        <v>0</v>
      </c>
      <c r="N82" s="37"/>
      <c r="O82" s="38"/>
      <c r="P82" s="39"/>
      <c r="Q82" s="107">
        <f t="shared" si="11"/>
        <v>0</v>
      </c>
      <c r="R82" s="108">
        <f t="shared" si="11"/>
        <v>3</v>
      </c>
      <c r="S82" s="109">
        <f t="shared" si="11"/>
        <v>0</v>
      </c>
      <c r="T82" s="110">
        <v>3.35</v>
      </c>
    </row>
    <row r="83" spans="1:20" s="24" customFormat="1" ht="15.75" hidden="1" customHeight="1" x14ac:dyDescent="0.2">
      <c r="A83" s="33"/>
      <c r="B83" s="65" t="s">
        <v>25</v>
      </c>
      <c r="C83" s="66" t="s">
        <v>105</v>
      </c>
      <c r="D83" s="67" t="s">
        <v>10</v>
      </c>
      <c r="E83" s="37"/>
      <c r="F83" s="38"/>
      <c r="G83" s="39"/>
      <c r="H83" s="37"/>
      <c r="I83" s="38"/>
      <c r="J83" s="39"/>
      <c r="K83" s="37">
        <v>0</v>
      </c>
      <c r="L83" s="38">
        <v>9</v>
      </c>
      <c r="M83" s="39">
        <v>6</v>
      </c>
      <c r="N83" s="37"/>
      <c r="O83" s="38"/>
      <c r="P83" s="39"/>
      <c r="Q83" s="107">
        <f>E83+H83+K83+N83</f>
        <v>0</v>
      </c>
      <c r="R83" s="108">
        <f>F83+I83+L83+O83</f>
        <v>9</v>
      </c>
      <c r="S83" s="109">
        <f>G83+J83+M83+P83</f>
        <v>6</v>
      </c>
      <c r="T83" s="110">
        <v>3.46</v>
      </c>
    </row>
    <row r="84" spans="1:20" s="24" customFormat="1" ht="15.75" hidden="1" customHeight="1" x14ac:dyDescent="0.2">
      <c r="A84" s="33" t="s">
        <v>73</v>
      </c>
      <c r="B84" s="65" t="s">
        <v>27</v>
      </c>
      <c r="C84" s="66" t="s">
        <v>107</v>
      </c>
      <c r="D84" s="67" t="s">
        <v>10</v>
      </c>
      <c r="E84" s="37"/>
      <c r="F84" s="38"/>
      <c r="G84" s="39"/>
      <c r="H84" s="37"/>
      <c r="I84" s="38"/>
      <c r="J84" s="39"/>
      <c r="K84" s="37">
        <v>0</v>
      </c>
      <c r="L84" s="38">
        <v>5</v>
      </c>
      <c r="M84" s="39">
        <v>4</v>
      </c>
      <c r="N84" s="37"/>
      <c r="O84" s="38"/>
      <c r="P84" s="39"/>
      <c r="Q84" s="107">
        <f t="shared" si="11"/>
        <v>0</v>
      </c>
      <c r="R84" s="108">
        <f t="shared" si="11"/>
        <v>5</v>
      </c>
      <c r="S84" s="109">
        <f t="shared" si="11"/>
        <v>4</v>
      </c>
      <c r="T84" s="110">
        <v>3.35</v>
      </c>
    </row>
    <row r="85" spans="1:20" s="92" customFormat="1" ht="15.75" hidden="1" customHeight="1" x14ac:dyDescent="0.2">
      <c r="A85" s="43"/>
      <c r="B85" s="91" t="s">
        <v>29</v>
      </c>
      <c r="C85" s="80" t="s">
        <v>113</v>
      </c>
      <c r="D85" s="81" t="s">
        <v>10</v>
      </c>
      <c r="E85" s="47"/>
      <c r="F85" s="48"/>
      <c r="G85" s="49"/>
      <c r="H85" s="47"/>
      <c r="I85" s="48"/>
      <c r="J85" s="49"/>
      <c r="K85" s="47">
        <v>0</v>
      </c>
      <c r="L85" s="48">
        <v>18</v>
      </c>
      <c r="M85" s="49">
        <v>5</v>
      </c>
      <c r="N85" s="47"/>
      <c r="O85" s="48"/>
      <c r="P85" s="49"/>
      <c r="Q85" s="113">
        <f t="shared" si="11"/>
        <v>0</v>
      </c>
      <c r="R85" s="114">
        <f t="shared" si="11"/>
        <v>18</v>
      </c>
      <c r="S85" s="115">
        <f t="shared" si="11"/>
        <v>5</v>
      </c>
      <c r="T85" s="116">
        <v>3.38</v>
      </c>
    </row>
    <row r="86" spans="1:20" s="78" customFormat="1" ht="15.75" customHeight="1" x14ac:dyDescent="0.2">
      <c r="A86" s="51" t="s">
        <v>114</v>
      </c>
      <c r="B86" s="17" t="s">
        <v>115</v>
      </c>
      <c r="C86" s="18"/>
      <c r="D86" s="93"/>
      <c r="E86" s="53">
        <f t="shared" ref="E86:S86" si="12">E87+E92</f>
        <v>0</v>
      </c>
      <c r="F86" s="54">
        <f t="shared" si="12"/>
        <v>0</v>
      </c>
      <c r="G86" s="55">
        <f t="shared" si="12"/>
        <v>0</v>
      </c>
      <c r="H86" s="53">
        <f t="shared" si="12"/>
        <v>0</v>
      </c>
      <c r="I86" s="54">
        <f t="shared" si="12"/>
        <v>0</v>
      </c>
      <c r="J86" s="55">
        <f t="shared" si="12"/>
        <v>0</v>
      </c>
      <c r="K86" s="53">
        <f t="shared" si="12"/>
        <v>0</v>
      </c>
      <c r="L86" s="54">
        <f t="shared" si="12"/>
        <v>364</v>
      </c>
      <c r="M86" s="55">
        <f t="shared" si="12"/>
        <v>283</v>
      </c>
      <c r="N86" s="53">
        <f t="shared" si="12"/>
        <v>0</v>
      </c>
      <c r="O86" s="54">
        <f t="shared" si="12"/>
        <v>0</v>
      </c>
      <c r="P86" s="55">
        <f t="shared" si="12"/>
        <v>0</v>
      </c>
      <c r="Q86" s="53">
        <f t="shared" si="12"/>
        <v>0</v>
      </c>
      <c r="R86" s="54">
        <f t="shared" si="12"/>
        <v>364</v>
      </c>
      <c r="S86" s="55">
        <f t="shared" si="12"/>
        <v>283</v>
      </c>
      <c r="T86" s="56">
        <f>(T87+T92)/2</f>
        <v>3.4312500000000004</v>
      </c>
    </row>
    <row r="87" spans="1:20" s="42" customFormat="1" ht="15.75" customHeight="1" x14ac:dyDescent="0.2">
      <c r="A87" s="57"/>
      <c r="B87" s="94" t="s">
        <v>71</v>
      </c>
      <c r="C87" s="59" t="s">
        <v>72</v>
      </c>
      <c r="D87" s="95"/>
      <c r="E87" s="61">
        <f t="shared" ref="E87:S87" si="13">SUM(E88:E91)</f>
        <v>0</v>
      </c>
      <c r="F87" s="62">
        <f t="shared" si="13"/>
        <v>0</v>
      </c>
      <c r="G87" s="63">
        <f t="shared" si="13"/>
        <v>0</v>
      </c>
      <c r="H87" s="61">
        <f t="shared" si="13"/>
        <v>0</v>
      </c>
      <c r="I87" s="62">
        <f t="shared" si="13"/>
        <v>0</v>
      </c>
      <c r="J87" s="63">
        <f t="shared" si="13"/>
        <v>0</v>
      </c>
      <c r="K87" s="61">
        <f t="shared" si="13"/>
        <v>0</v>
      </c>
      <c r="L87" s="62">
        <f t="shared" si="13"/>
        <v>361</v>
      </c>
      <c r="M87" s="63">
        <f t="shared" si="13"/>
        <v>282</v>
      </c>
      <c r="N87" s="61">
        <f t="shared" si="13"/>
        <v>0</v>
      </c>
      <c r="O87" s="62">
        <f t="shared" si="13"/>
        <v>0</v>
      </c>
      <c r="P87" s="63">
        <f t="shared" si="13"/>
        <v>0</v>
      </c>
      <c r="Q87" s="61">
        <f t="shared" si="13"/>
        <v>0</v>
      </c>
      <c r="R87" s="62">
        <f t="shared" si="13"/>
        <v>361</v>
      </c>
      <c r="S87" s="63">
        <f t="shared" si="13"/>
        <v>282</v>
      </c>
      <c r="T87" s="64">
        <f>SUM(T88:T91)/4</f>
        <v>3.4625000000000004</v>
      </c>
    </row>
    <row r="88" spans="1:20" s="24" customFormat="1" ht="15.75" customHeight="1" x14ac:dyDescent="0.2">
      <c r="A88" s="33"/>
      <c r="B88" s="34" t="s">
        <v>17</v>
      </c>
      <c r="C88" s="66" t="s">
        <v>116</v>
      </c>
      <c r="D88" s="67" t="s">
        <v>10</v>
      </c>
      <c r="E88" s="37"/>
      <c r="F88" s="38"/>
      <c r="G88" s="39"/>
      <c r="H88" s="37"/>
      <c r="I88" s="38"/>
      <c r="J88" s="39"/>
      <c r="K88" s="37">
        <v>0</v>
      </c>
      <c r="L88" s="38">
        <v>112</v>
      </c>
      <c r="M88" s="39">
        <v>64</v>
      </c>
      <c r="N88" s="37"/>
      <c r="O88" s="38"/>
      <c r="P88" s="39"/>
      <c r="Q88" s="107">
        <f t="shared" ref="Q88:S91" si="14">E88+H88+K88+N88</f>
        <v>0</v>
      </c>
      <c r="R88" s="108">
        <f t="shared" si="14"/>
        <v>112</v>
      </c>
      <c r="S88" s="109">
        <f t="shared" si="14"/>
        <v>64</v>
      </c>
      <c r="T88" s="110">
        <v>3.42</v>
      </c>
    </row>
    <row r="89" spans="1:20" s="24" customFormat="1" ht="15.75" customHeight="1" x14ac:dyDescent="0.2">
      <c r="A89" s="33"/>
      <c r="B89" s="96"/>
      <c r="C89" s="66" t="s">
        <v>117</v>
      </c>
      <c r="D89" s="67" t="s">
        <v>10</v>
      </c>
      <c r="E89" s="37"/>
      <c r="F89" s="38"/>
      <c r="G89" s="39"/>
      <c r="H89" s="37"/>
      <c r="I89" s="38"/>
      <c r="J89" s="39"/>
      <c r="K89" s="37">
        <v>0</v>
      </c>
      <c r="L89" s="38">
        <v>159</v>
      </c>
      <c r="M89" s="39">
        <v>120</v>
      </c>
      <c r="N89" s="37"/>
      <c r="O89" s="38"/>
      <c r="P89" s="39"/>
      <c r="Q89" s="107">
        <f t="shared" si="14"/>
        <v>0</v>
      </c>
      <c r="R89" s="108">
        <f t="shared" si="14"/>
        <v>159</v>
      </c>
      <c r="S89" s="109">
        <f t="shared" si="14"/>
        <v>120</v>
      </c>
      <c r="T89" s="110">
        <v>3.46</v>
      </c>
    </row>
    <row r="90" spans="1:20" s="24" customFormat="1" ht="15.75" customHeight="1" x14ac:dyDescent="0.2">
      <c r="A90" s="33"/>
      <c r="B90" s="34" t="s">
        <v>19</v>
      </c>
      <c r="C90" s="66" t="s">
        <v>118</v>
      </c>
      <c r="D90" s="67" t="s">
        <v>10</v>
      </c>
      <c r="E90" s="37"/>
      <c r="F90" s="38"/>
      <c r="G90" s="39"/>
      <c r="H90" s="37"/>
      <c r="I90" s="38"/>
      <c r="J90" s="39"/>
      <c r="K90" s="37">
        <v>0</v>
      </c>
      <c r="L90" s="38">
        <v>60</v>
      </c>
      <c r="M90" s="39">
        <v>74</v>
      </c>
      <c r="N90" s="37"/>
      <c r="O90" s="38"/>
      <c r="P90" s="39"/>
      <c r="Q90" s="107">
        <f t="shared" si="14"/>
        <v>0</v>
      </c>
      <c r="R90" s="108">
        <f t="shared" si="14"/>
        <v>60</v>
      </c>
      <c r="S90" s="109">
        <f t="shared" si="14"/>
        <v>74</v>
      </c>
      <c r="T90" s="110">
        <v>3.52</v>
      </c>
    </row>
    <row r="91" spans="1:20" s="24" customFormat="1" ht="15.75" customHeight="1" x14ac:dyDescent="0.2">
      <c r="A91" s="33" t="s">
        <v>73</v>
      </c>
      <c r="B91" s="34" t="s">
        <v>21</v>
      </c>
      <c r="C91" s="66" t="s">
        <v>119</v>
      </c>
      <c r="D91" s="67" t="s">
        <v>10</v>
      </c>
      <c r="E91" s="37"/>
      <c r="F91" s="38"/>
      <c r="G91" s="39"/>
      <c r="H91" s="37"/>
      <c r="I91" s="38"/>
      <c r="J91" s="39"/>
      <c r="K91" s="37">
        <v>0</v>
      </c>
      <c r="L91" s="38">
        <v>30</v>
      </c>
      <c r="M91" s="39">
        <v>24</v>
      </c>
      <c r="N91" s="37"/>
      <c r="O91" s="38"/>
      <c r="P91" s="39"/>
      <c r="Q91" s="107">
        <f t="shared" si="14"/>
        <v>0</v>
      </c>
      <c r="R91" s="108">
        <f t="shared" si="14"/>
        <v>30</v>
      </c>
      <c r="S91" s="109">
        <f t="shared" si="14"/>
        <v>24</v>
      </c>
      <c r="T91" s="110">
        <v>3.45</v>
      </c>
    </row>
    <row r="92" spans="1:20" s="42" customFormat="1" ht="15.75" hidden="1" customHeight="1" x14ac:dyDescent="0.2">
      <c r="A92" s="70"/>
      <c r="B92" s="356" t="s">
        <v>92</v>
      </c>
      <c r="C92" s="357" t="s">
        <v>93</v>
      </c>
      <c r="D92" s="97"/>
      <c r="E92" s="98">
        <f t="shared" ref="E92:S92" si="15">SUM(E93:E95)</f>
        <v>0</v>
      </c>
      <c r="F92" s="75">
        <f t="shared" si="15"/>
        <v>0</v>
      </c>
      <c r="G92" s="76">
        <f t="shared" si="15"/>
        <v>0</v>
      </c>
      <c r="H92" s="98">
        <f t="shared" si="15"/>
        <v>0</v>
      </c>
      <c r="I92" s="75">
        <f t="shared" si="15"/>
        <v>0</v>
      </c>
      <c r="J92" s="76">
        <f t="shared" si="15"/>
        <v>0</v>
      </c>
      <c r="K92" s="98">
        <f t="shared" si="15"/>
        <v>0</v>
      </c>
      <c r="L92" s="75">
        <f t="shared" si="15"/>
        <v>3</v>
      </c>
      <c r="M92" s="76">
        <f t="shared" si="15"/>
        <v>1</v>
      </c>
      <c r="N92" s="98">
        <f t="shared" si="15"/>
        <v>0</v>
      </c>
      <c r="O92" s="75">
        <f t="shared" si="15"/>
        <v>0</v>
      </c>
      <c r="P92" s="76">
        <f t="shared" si="15"/>
        <v>0</v>
      </c>
      <c r="Q92" s="98">
        <f t="shared" si="15"/>
        <v>0</v>
      </c>
      <c r="R92" s="75">
        <f t="shared" si="15"/>
        <v>3</v>
      </c>
      <c r="S92" s="76">
        <f t="shared" si="15"/>
        <v>1</v>
      </c>
      <c r="T92" s="99">
        <f>SUM(T93:T95)/1</f>
        <v>3.4</v>
      </c>
    </row>
    <row r="93" spans="1:20" s="24" customFormat="1" ht="15.75" hidden="1" customHeight="1" x14ac:dyDescent="0.2">
      <c r="A93" s="33"/>
      <c r="B93" s="34" t="s">
        <v>17</v>
      </c>
      <c r="C93" s="66" t="s">
        <v>116</v>
      </c>
      <c r="D93" s="67" t="s">
        <v>10</v>
      </c>
      <c r="E93" s="37"/>
      <c r="F93" s="38"/>
      <c r="G93" s="39"/>
      <c r="H93" s="37"/>
      <c r="I93" s="38"/>
      <c r="J93" s="39"/>
      <c r="K93" s="37">
        <v>0</v>
      </c>
      <c r="L93" s="38">
        <v>3</v>
      </c>
      <c r="M93" s="39">
        <v>1</v>
      </c>
      <c r="N93" s="37"/>
      <c r="O93" s="38"/>
      <c r="P93" s="39"/>
      <c r="Q93" s="107">
        <f t="shared" ref="Q93:S95" si="16">E93+H93+K93+N93</f>
        <v>0</v>
      </c>
      <c r="R93" s="108">
        <f t="shared" si="16"/>
        <v>3</v>
      </c>
      <c r="S93" s="109">
        <f t="shared" si="16"/>
        <v>1</v>
      </c>
      <c r="T93" s="110">
        <v>3.4</v>
      </c>
    </row>
    <row r="94" spans="1:20" s="24" customFormat="1" ht="15.75" hidden="1" customHeight="1" x14ac:dyDescent="0.2">
      <c r="A94" s="33"/>
      <c r="B94" s="34" t="s">
        <v>19</v>
      </c>
      <c r="C94" s="66" t="s">
        <v>120</v>
      </c>
      <c r="D94" s="67" t="s">
        <v>10</v>
      </c>
      <c r="E94" s="37"/>
      <c r="F94" s="38"/>
      <c r="G94" s="39"/>
      <c r="H94" s="37"/>
      <c r="I94" s="38"/>
      <c r="J94" s="39"/>
      <c r="K94" s="37"/>
      <c r="L94" s="38"/>
      <c r="M94" s="39"/>
      <c r="N94" s="37"/>
      <c r="O94" s="38"/>
      <c r="P94" s="39"/>
      <c r="Q94" s="107">
        <f>E94+H94+K94+N94</f>
        <v>0</v>
      </c>
      <c r="R94" s="108">
        <f>F94+I94+L94+O94</f>
        <v>0</v>
      </c>
      <c r="S94" s="109">
        <f>G94+J94+M94+P94</f>
        <v>0</v>
      </c>
      <c r="T94" s="110"/>
    </row>
    <row r="95" spans="1:20" s="92" customFormat="1" ht="15.75" hidden="1" customHeight="1" x14ac:dyDescent="0.2">
      <c r="A95" s="43"/>
      <c r="B95" s="44" t="s">
        <v>21</v>
      </c>
      <c r="C95" s="80" t="s">
        <v>117</v>
      </c>
      <c r="D95" s="81" t="s">
        <v>10</v>
      </c>
      <c r="E95" s="47"/>
      <c r="F95" s="48"/>
      <c r="G95" s="49"/>
      <c r="H95" s="47"/>
      <c r="I95" s="48"/>
      <c r="J95" s="49"/>
      <c r="K95" s="47"/>
      <c r="L95" s="48"/>
      <c r="M95" s="49"/>
      <c r="N95" s="47"/>
      <c r="O95" s="48"/>
      <c r="P95" s="49"/>
      <c r="Q95" s="113">
        <f t="shared" si="16"/>
        <v>0</v>
      </c>
      <c r="R95" s="114">
        <f t="shared" si="16"/>
        <v>0</v>
      </c>
      <c r="S95" s="115">
        <f t="shared" si="16"/>
        <v>0</v>
      </c>
      <c r="T95" s="116"/>
    </row>
    <row r="96" spans="1:20" s="78" customFormat="1" ht="15.75" hidden="1" customHeight="1" x14ac:dyDescent="0.2">
      <c r="A96" s="51" t="s">
        <v>121</v>
      </c>
      <c r="B96" s="17" t="s">
        <v>122</v>
      </c>
      <c r="C96" s="18"/>
      <c r="D96" s="52"/>
      <c r="E96" s="53">
        <f t="shared" ref="E96:S96" si="17">E97+E105</f>
        <v>0</v>
      </c>
      <c r="F96" s="54">
        <f t="shared" si="17"/>
        <v>0</v>
      </c>
      <c r="G96" s="55">
        <f t="shared" si="17"/>
        <v>0</v>
      </c>
      <c r="H96" s="53">
        <f t="shared" si="17"/>
        <v>0</v>
      </c>
      <c r="I96" s="54">
        <f t="shared" si="17"/>
        <v>0</v>
      </c>
      <c r="J96" s="55">
        <f t="shared" si="17"/>
        <v>0</v>
      </c>
      <c r="K96" s="53">
        <f t="shared" si="17"/>
        <v>1</v>
      </c>
      <c r="L96" s="54">
        <f t="shared" si="17"/>
        <v>1257</v>
      </c>
      <c r="M96" s="55">
        <f t="shared" si="17"/>
        <v>546</v>
      </c>
      <c r="N96" s="53">
        <f t="shared" si="17"/>
        <v>0</v>
      </c>
      <c r="O96" s="54">
        <f t="shared" si="17"/>
        <v>0</v>
      </c>
      <c r="P96" s="55">
        <f t="shared" si="17"/>
        <v>0</v>
      </c>
      <c r="Q96" s="53">
        <f t="shared" si="17"/>
        <v>1</v>
      </c>
      <c r="R96" s="54">
        <f t="shared" si="17"/>
        <v>1257</v>
      </c>
      <c r="S96" s="55">
        <f t="shared" si="17"/>
        <v>546</v>
      </c>
      <c r="T96" s="56">
        <f>(T97+T105)/2</f>
        <v>3.3664285714285711</v>
      </c>
    </row>
    <row r="97" spans="1:20" s="42" customFormat="1" ht="15.75" hidden="1" customHeight="1" x14ac:dyDescent="0.2">
      <c r="A97" s="57"/>
      <c r="B97" s="58" t="s">
        <v>71</v>
      </c>
      <c r="C97" s="59" t="s">
        <v>72</v>
      </c>
      <c r="D97" s="95"/>
      <c r="E97" s="61">
        <f t="shared" ref="E97:S97" si="18">SUM(E98:E104)</f>
        <v>0</v>
      </c>
      <c r="F97" s="62">
        <f t="shared" si="18"/>
        <v>0</v>
      </c>
      <c r="G97" s="63">
        <f t="shared" si="18"/>
        <v>0</v>
      </c>
      <c r="H97" s="61">
        <f t="shared" si="18"/>
        <v>0</v>
      </c>
      <c r="I97" s="62">
        <f t="shared" si="18"/>
        <v>0</v>
      </c>
      <c r="J97" s="63">
        <f t="shared" si="18"/>
        <v>0</v>
      </c>
      <c r="K97" s="61">
        <f t="shared" si="18"/>
        <v>1</v>
      </c>
      <c r="L97" s="62">
        <f t="shared" si="18"/>
        <v>552</v>
      </c>
      <c r="M97" s="63">
        <f t="shared" si="18"/>
        <v>481</v>
      </c>
      <c r="N97" s="61">
        <f t="shared" si="18"/>
        <v>0</v>
      </c>
      <c r="O97" s="62">
        <f t="shared" si="18"/>
        <v>0</v>
      </c>
      <c r="P97" s="63">
        <f t="shared" si="18"/>
        <v>0</v>
      </c>
      <c r="Q97" s="61">
        <f t="shared" si="18"/>
        <v>1</v>
      </c>
      <c r="R97" s="62">
        <f t="shared" si="18"/>
        <v>552</v>
      </c>
      <c r="S97" s="63">
        <f t="shared" si="18"/>
        <v>481</v>
      </c>
      <c r="T97" s="64">
        <f>SUM(T98:T104)/7</f>
        <v>3.4328571428571424</v>
      </c>
    </row>
    <row r="98" spans="1:20" s="24" customFormat="1" ht="15.75" hidden="1" customHeight="1" x14ac:dyDescent="0.2">
      <c r="A98" s="33" t="s">
        <v>73</v>
      </c>
      <c r="B98" s="65" t="s">
        <v>17</v>
      </c>
      <c r="C98" s="66" t="s">
        <v>123</v>
      </c>
      <c r="D98" s="67" t="s">
        <v>10</v>
      </c>
      <c r="E98" s="37"/>
      <c r="F98" s="38"/>
      <c r="G98" s="39"/>
      <c r="H98" s="37"/>
      <c r="I98" s="38"/>
      <c r="J98" s="39"/>
      <c r="K98" s="37">
        <v>0</v>
      </c>
      <c r="L98" s="38">
        <v>15</v>
      </c>
      <c r="M98" s="39">
        <v>19</v>
      </c>
      <c r="N98" s="37"/>
      <c r="O98" s="38"/>
      <c r="P98" s="39"/>
      <c r="Q98" s="107">
        <f t="shared" ref="Q98:S103" si="19">E98+H98+K98+N98</f>
        <v>0</v>
      </c>
      <c r="R98" s="108">
        <f t="shared" si="19"/>
        <v>15</v>
      </c>
      <c r="S98" s="109">
        <f t="shared" si="19"/>
        <v>19</v>
      </c>
      <c r="T98" s="110">
        <v>3.52</v>
      </c>
    </row>
    <row r="99" spans="1:20" s="24" customFormat="1" ht="15.75" hidden="1" customHeight="1" x14ac:dyDescent="0.2">
      <c r="A99" s="33"/>
      <c r="B99" s="65" t="s">
        <v>19</v>
      </c>
      <c r="C99" s="66" t="s">
        <v>124</v>
      </c>
      <c r="D99" s="67" t="s">
        <v>10</v>
      </c>
      <c r="E99" s="37"/>
      <c r="F99" s="38"/>
      <c r="G99" s="39"/>
      <c r="H99" s="37"/>
      <c r="I99" s="38"/>
      <c r="J99" s="39"/>
      <c r="K99" s="37">
        <v>0</v>
      </c>
      <c r="L99" s="38">
        <v>35</v>
      </c>
      <c r="M99" s="39">
        <v>14</v>
      </c>
      <c r="N99" s="37"/>
      <c r="O99" s="38"/>
      <c r="P99" s="39"/>
      <c r="Q99" s="107">
        <f t="shared" si="19"/>
        <v>0</v>
      </c>
      <c r="R99" s="108">
        <f t="shared" si="19"/>
        <v>35</v>
      </c>
      <c r="S99" s="109">
        <f t="shared" si="19"/>
        <v>14</v>
      </c>
      <c r="T99" s="110">
        <v>3.39</v>
      </c>
    </row>
    <row r="100" spans="1:20" s="24" customFormat="1" ht="15.75" hidden="1" customHeight="1" x14ac:dyDescent="0.2">
      <c r="A100" s="33"/>
      <c r="B100" s="65" t="s">
        <v>21</v>
      </c>
      <c r="C100" s="66" t="s">
        <v>125</v>
      </c>
      <c r="D100" s="67" t="s">
        <v>10</v>
      </c>
      <c r="E100" s="37"/>
      <c r="F100" s="38"/>
      <c r="G100" s="39"/>
      <c r="H100" s="37"/>
      <c r="I100" s="38"/>
      <c r="J100" s="39"/>
      <c r="K100" s="37">
        <v>0</v>
      </c>
      <c r="L100" s="38">
        <v>26</v>
      </c>
      <c r="M100" s="39">
        <v>13</v>
      </c>
      <c r="N100" s="37"/>
      <c r="O100" s="38"/>
      <c r="P100" s="39"/>
      <c r="Q100" s="107">
        <f t="shared" si="19"/>
        <v>0</v>
      </c>
      <c r="R100" s="108">
        <f t="shared" si="19"/>
        <v>26</v>
      </c>
      <c r="S100" s="109">
        <f t="shared" si="19"/>
        <v>13</v>
      </c>
      <c r="T100" s="110">
        <v>3.45</v>
      </c>
    </row>
    <row r="101" spans="1:20" s="24" customFormat="1" ht="15.75" hidden="1" customHeight="1" x14ac:dyDescent="0.2">
      <c r="A101" s="33"/>
      <c r="B101" s="65" t="s">
        <v>23</v>
      </c>
      <c r="C101" s="66" t="s">
        <v>126</v>
      </c>
      <c r="D101" s="69" t="s">
        <v>10</v>
      </c>
      <c r="E101" s="37"/>
      <c r="F101" s="38"/>
      <c r="G101" s="39"/>
      <c r="H101" s="37"/>
      <c r="I101" s="38"/>
      <c r="J101" s="39"/>
      <c r="K101" s="37">
        <v>0</v>
      </c>
      <c r="L101" s="38">
        <v>48</v>
      </c>
      <c r="M101" s="39">
        <v>21</v>
      </c>
      <c r="N101" s="37"/>
      <c r="O101" s="38"/>
      <c r="P101" s="39"/>
      <c r="Q101" s="107">
        <f t="shared" si="19"/>
        <v>0</v>
      </c>
      <c r="R101" s="108">
        <f t="shared" si="19"/>
        <v>48</v>
      </c>
      <c r="S101" s="109">
        <f t="shared" si="19"/>
        <v>21</v>
      </c>
      <c r="T101" s="40">
        <v>3.44</v>
      </c>
    </row>
    <row r="102" spans="1:20" s="24" customFormat="1" ht="15.75" hidden="1" customHeight="1" x14ac:dyDescent="0.2">
      <c r="A102" s="33"/>
      <c r="B102" s="65" t="s">
        <v>25</v>
      </c>
      <c r="C102" s="66" t="s">
        <v>127</v>
      </c>
      <c r="D102" s="67" t="s">
        <v>10</v>
      </c>
      <c r="E102" s="37"/>
      <c r="F102" s="38"/>
      <c r="G102" s="39"/>
      <c r="H102" s="37"/>
      <c r="I102" s="38"/>
      <c r="J102" s="39"/>
      <c r="K102" s="37">
        <v>0</v>
      </c>
      <c r="L102" s="38">
        <v>20</v>
      </c>
      <c r="M102" s="39">
        <v>9</v>
      </c>
      <c r="N102" s="37"/>
      <c r="O102" s="38"/>
      <c r="P102" s="39"/>
      <c r="Q102" s="107">
        <f t="shared" si="19"/>
        <v>0</v>
      </c>
      <c r="R102" s="108">
        <f t="shared" si="19"/>
        <v>20</v>
      </c>
      <c r="S102" s="109">
        <f t="shared" si="19"/>
        <v>9</v>
      </c>
      <c r="T102" s="110">
        <v>3.33</v>
      </c>
    </row>
    <row r="103" spans="1:20" s="24" customFormat="1" ht="15.75" hidden="1" customHeight="1" x14ac:dyDescent="0.2">
      <c r="A103" s="33"/>
      <c r="B103" s="65" t="s">
        <v>27</v>
      </c>
      <c r="C103" s="66" t="s">
        <v>128</v>
      </c>
      <c r="D103" s="69" t="s">
        <v>10</v>
      </c>
      <c r="E103" s="37"/>
      <c r="F103" s="38"/>
      <c r="G103" s="39"/>
      <c r="H103" s="37"/>
      <c r="I103" s="38"/>
      <c r="J103" s="39"/>
      <c r="K103" s="37">
        <v>1</v>
      </c>
      <c r="L103" s="38">
        <v>403</v>
      </c>
      <c r="M103" s="39">
        <v>403</v>
      </c>
      <c r="N103" s="37"/>
      <c r="O103" s="38"/>
      <c r="P103" s="39"/>
      <c r="Q103" s="107">
        <f t="shared" si="19"/>
        <v>1</v>
      </c>
      <c r="R103" s="108">
        <f t="shared" si="19"/>
        <v>403</v>
      </c>
      <c r="S103" s="109">
        <f t="shared" si="19"/>
        <v>403</v>
      </c>
      <c r="T103" s="110">
        <v>3.5</v>
      </c>
    </row>
    <row r="104" spans="1:20" s="24" customFormat="1" ht="15.75" hidden="1" customHeight="1" x14ac:dyDescent="0.2">
      <c r="A104" s="33"/>
      <c r="B104" s="100" t="s">
        <v>29</v>
      </c>
      <c r="C104" s="101" t="s">
        <v>129</v>
      </c>
      <c r="D104" s="351" t="s">
        <v>10</v>
      </c>
      <c r="E104" s="38"/>
      <c r="F104" s="38"/>
      <c r="G104" s="38"/>
      <c r="H104" s="38"/>
      <c r="I104" s="38"/>
      <c r="J104" s="38"/>
      <c r="K104" s="38">
        <v>0</v>
      </c>
      <c r="L104" s="38">
        <v>5</v>
      </c>
      <c r="M104" s="38">
        <v>2</v>
      </c>
      <c r="N104" s="38"/>
      <c r="O104" s="38"/>
      <c r="P104" s="38"/>
      <c r="Q104" s="108">
        <f>E104+H104+K104+N104</f>
        <v>0</v>
      </c>
      <c r="R104" s="108">
        <f>F104+I104+L104+O104</f>
        <v>5</v>
      </c>
      <c r="S104" s="108">
        <f>G104+J104+M104+P104</f>
        <v>2</v>
      </c>
      <c r="T104" s="172">
        <v>3.4</v>
      </c>
    </row>
    <row r="105" spans="1:20" s="42" customFormat="1" ht="15.75" hidden="1" customHeight="1" x14ac:dyDescent="0.2">
      <c r="A105" s="70"/>
      <c r="B105" s="352" t="s">
        <v>92</v>
      </c>
      <c r="C105" s="353" t="s">
        <v>93</v>
      </c>
      <c r="D105" s="358"/>
      <c r="E105" s="75">
        <f t="shared" ref="E105:S105" si="20">SUM(E106:E112)</f>
        <v>0</v>
      </c>
      <c r="F105" s="75">
        <f t="shared" si="20"/>
        <v>0</v>
      </c>
      <c r="G105" s="75">
        <f t="shared" si="20"/>
        <v>0</v>
      </c>
      <c r="H105" s="75">
        <f t="shared" si="20"/>
        <v>0</v>
      </c>
      <c r="I105" s="75">
        <f t="shared" si="20"/>
        <v>0</v>
      </c>
      <c r="J105" s="75">
        <f t="shared" si="20"/>
        <v>0</v>
      </c>
      <c r="K105" s="75">
        <f t="shared" si="20"/>
        <v>0</v>
      </c>
      <c r="L105" s="75">
        <f t="shared" si="20"/>
        <v>705</v>
      </c>
      <c r="M105" s="75">
        <f t="shared" si="20"/>
        <v>65</v>
      </c>
      <c r="N105" s="75">
        <f t="shared" si="20"/>
        <v>0</v>
      </c>
      <c r="O105" s="75">
        <f t="shared" si="20"/>
        <v>0</v>
      </c>
      <c r="P105" s="75">
        <f t="shared" si="20"/>
        <v>0</v>
      </c>
      <c r="Q105" s="75">
        <f t="shared" si="20"/>
        <v>0</v>
      </c>
      <c r="R105" s="75">
        <f t="shared" si="20"/>
        <v>705</v>
      </c>
      <c r="S105" s="75">
        <f t="shared" si="20"/>
        <v>65</v>
      </c>
      <c r="T105" s="355">
        <f>SUM(T106:T112)/4</f>
        <v>3.3</v>
      </c>
    </row>
    <row r="106" spans="1:20" s="92" customFormat="1" ht="15.75" hidden="1" customHeight="1" x14ac:dyDescent="0.2">
      <c r="A106" s="33"/>
      <c r="B106" s="65" t="s">
        <v>17</v>
      </c>
      <c r="C106" s="35" t="s">
        <v>123</v>
      </c>
      <c r="D106" s="36" t="s">
        <v>10</v>
      </c>
      <c r="E106" s="107"/>
      <c r="F106" s="108"/>
      <c r="G106" s="109"/>
      <c r="H106" s="37"/>
      <c r="I106" s="38"/>
      <c r="J106" s="39"/>
      <c r="K106" s="37"/>
      <c r="L106" s="38"/>
      <c r="M106" s="39"/>
      <c r="N106" s="37"/>
      <c r="O106" s="38"/>
      <c r="P106" s="39"/>
      <c r="Q106" s="107">
        <f t="shared" ref="Q106:S112" si="21">E106+H106+K106+N106</f>
        <v>0</v>
      </c>
      <c r="R106" s="108">
        <f t="shared" si="21"/>
        <v>0</v>
      </c>
      <c r="S106" s="109">
        <f t="shared" si="21"/>
        <v>0</v>
      </c>
      <c r="T106" s="110"/>
    </row>
    <row r="107" spans="1:20" s="92" customFormat="1" ht="15.75" hidden="1" customHeight="1" x14ac:dyDescent="0.2">
      <c r="A107" s="33"/>
      <c r="B107" s="65" t="s">
        <v>19</v>
      </c>
      <c r="C107" s="35" t="s">
        <v>130</v>
      </c>
      <c r="D107" s="36" t="s">
        <v>10</v>
      </c>
      <c r="E107" s="107"/>
      <c r="F107" s="108"/>
      <c r="G107" s="109"/>
      <c r="H107" s="37"/>
      <c r="I107" s="38"/>
      <c r="J107" s="39"/>
      <c r="K107" s="37">
        <v>0</v>
      </c>
      <c r="L107" s="38">
        <v>9</v>
      </c>
      <c r="M107" s="39">
        <v>11</v>
      </c>
      <c r="N107" s="37"/>
      <c r="O107" s="38"/>
      <c r="P107" s="39"/>
      <c r="Q107" s="107">
        <f t="shared" si="21"/>
        <v>0</v>
      </c>
      <c r="R107" s="108">
        <f t="shared" si="21"/>
        <v>9</v>
      </c>
      <c r="S107" s="109">
        <f t="shared" si="21"/>
        <v>11</v>
      </c>
      <c r="T107" s="110">
        <v>3.54</v>
      </c>
    </row>
    <row r="108" spans="1:20" s="92" customFormat="1" ht="15.75" hidden="1" customHeight="1" x14ac:dyDescent="0.2">
      <c r="A108" s="33"/>
      <c r="B108" s="65" t="s">
        <v>21</v>
      </c>
      <c r="C108" s="35" t="s">
        <v>125</v>
      </c>
      <c r="D108" s="36" t="s">
        <v>10</v>
      </c>
      <c r="E108" s="107"/>
      <c r="F108" s="108"/>
      <c r="G108" s="109"/>
      <c r="H108" s="37"/>
      <c r="I108" s="38"/>
      <c r="J108" s="39"/>
      <c r="K108" s="37"/>
      <c r="L108" s="38"/>
      <c r="M108" s="39"/>
      <c r="N108" s="37"/>
      <c r="O108" s="38"/>
      <c r="P108" s="39"/>
      <c r="Q108" s="107">
        <f t="shared" si="21"/>
        <v>0</v>
      </c>
      <c r="R108" s="108">
        <f t="shared" si="21"/>
        <v>0</v>
      </c>
      <c r="S108" s="109">
        <f t="shared" si="21"/>
        <v>0</v>
      </c>
      <c r="T108" s="110"/>
    </row>
    <row r="109" spans="1:20" s="78" customFormat="1" ht="15.75" hidden="1" customHeight="1" x14ac:dyDescent="0.2">
      <c r="A109" s="33"/>
      <c r="B109" s="65" t="s">
        <v>23</v>
      </c>
      <c r="C109" s="35" t="s">
        <v>131</v>
      </c>
      <c r="D109" s="36" t="s">
        <v>10</v>
      </c>
      <c r="E109" s="37"/>
      <c r="F109" s="38"/>
      <c r="G109" s="39"/>
      <c r="H109" s="37"/>
      <c r="I109" s="38"/>
      <c r="J109" s="39"/>
      <c r="K109" s="37"/>
      <c r="L109" s="38"/>
      <c r="M109" s="39"/>
      <c r="N109" s="37"/>
      <c r="O109" s="38"/>
      <c r="P109" s="39"/>
      <c r="Q109" s="107">
        <f t="shared" si="21"/>
        <v>0</v>
      </c>
      <c r="R109" s="108">
        <f t="shared" si="21"/>
        <v>0</v>
      </c>
      <c r="S109" s="109">
        <f t="shared" si="21"/>
        <v>0</v>
      </c>
      <c r="T109" s="110"/>
    </row>
    <row r="110" spans="1:20" s="78" customFormat="1" ht="15.75" hidden="1" customHeight="1" x14ac:dyDescent="0.2">
      <c r="A110" s="33"/>
      <c r="B110" s="65" t="s">
        <v>25</v>
      </c>
      <c r="C110" s="35" t="s">
        <v>132</v>
      </c>
      <c r="D110" s="36" t="s">
        <v>10</v>
      </c>
      <c r="E110" s="107"/>
      <c r="F110" s="108"/>
      <c r="G110" s="109"/>
      <c r="H110" s="37"/>
      <c r="I110" s="38"/>
      <c r="J110" s="39"/>
      <c r="K110" s="37">
        <v>0</v>
      </c>
      <c r="L110" s="38">
        <v>2</v>
      </c>
      <c r="M110" s="39">
        <v>0</v>
      </c>
      <c r="N110" s="37"/>
      <c r="O110" s="38"/>
      <c r="P110" s="39"/>
      <c r="Q110" s="107">
        <f t="shared" si="21"/>
        <v>0</v>
      </c>
      <c r="R110" s="108">
        <f t="shared" si="21"/>
        <v>2</v>
      </c>
      <c r="S110" s="109">
        <f t="shared" si="21"/>
        <v>0</v>
      </c>
      <c r="T110" s="110">
        <v>3.15</v>
      </c>
    </row>
    <row r="111" spans="1:20" s="78" customFormat="1" ht="15.75" hidden="1" customHeight="1" x14ac:dyDescent="0.2">
      <c r="A111" s="33"/>
      <c r="B111" s="65" t="s">
        <v>27</v>
      </c>
      <c r="C111" s="35" t="s">
        <v>133</v>
      </c>
      <c r="D111" s="36" t="s">
        <v>10</v>
      </c>
      <c r="E111" s="107"/>
      <c r="F111" s="108"/>
      <c r="G111" s="109"/>
      <c r="H111" s="37"/>
      <c r="I111" s="38"/>
      <c r="J111" s="39"/>
      <c r="K111" s="37">
        <v>0</v>
      </c>
      <c r="L111" s="38">
        <v>370</v>
      </c>
      <c r="M111" s="39">
        <v>52</v>
      </c>
      <c r="N111" s="37"/>
      <c r="O111" s="38"/>
      <c r="P111" s="39"/>
      <c r="Q111" s="107">
        <f t="shared" si="21"/>
        <v>0</v>
      </c>
      <c r="R111" s="108">
        <f t="shared" si="21"/>
        <v>370</v>
      </c>
      <c r="S111" s="109">
        <f t="shared" si="21"/>
        <v>52</v>
      </c>
      <c r="T111" s="110">
        <v>3.31</v>
      </c>
    </row>
    <row r="112" spans="1:20" s="24" customFormat="1" ht="15.75" hidden="1" customHeight="1" x14ac:dyDescent="0.2">
      <c r="A112" s="43"/>
      <c r="B112" s="91" t="s">
        <v>29</v>
      </c>
      <c r="C112" s="45" t="s">
        <v>129</v>
      </c>
      <c r="D112" s="46" t="s">
        <v>10</v>
      </c>
      <c r="E112" s="47"/>
      <c r="F112" s="48"/>
      <c r="G112" s="49"/>
      <c r="H112" s="47"/>
      <c r="I112" s="48"/>
      <c r="J112" s="49"/>
      <c r="K112" s="47">
        <v>0</v>
      </c>
      <c r="L112" s="48">
        <v>324</v>
      </c>
      <c r="M112" s="49">
        <v>2</v>
      </c>
      <c r="N112" s="47"/>
      <c r="O112" s="48"/>
      <c r="P112" s="49"/>
      <c r="Q112" s="113">
        <f t="shared" si="21"/>
        <v>0</v>
      </c>
      <c r="R112" s="114">
        <f t="shared" si="21"/>
        <v>324</v>
      </c>
      <c r="S112" s="115">
        <f t="shared" si="21"/>
        <v>2</v>
      </c>
      <c r="T112" s="116">
        <v>3.2</v>
      </c>
    </row>
    <row r="113" spans="1:20" s="24" customFormat="1" ht="15.6" hidden="1" customHeight="1" x14ac:dyDescent="0.2">
      <c r="A113" s="82"/>
      <c r="B113" s="83"/>
      <c r="C113" s="84"/>
      <c r="D113" s="85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7"/>
      <c r="R113" s="87"/>
      <c r="S113" s="87"/>
      <c r="T113" s="88"/>
    </row>
    <row r="114" spans="1:20" s="42" customFormat="1" ht="14.1" hidden="1" customHeight="1" x14ac:dyDescent="0.2">
      <c r="A114" s="690" t="s">
        <v>2</v>
      </c>
      <c r="B114" s="693" t="s">
        <v>3</v>
      </c>
      <c r="C114" s="694"/>
      <c r="D114" s="697" t="s">
        <v>4</v>
      </c>
      <c r="E114" s="8" t="s">
        <v>5</v>
      </c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700" t="s">
        <v>6</v>
      </c>
      <c r="R114" s="701"/>
      <c r="S114" s="702"/>
      <c r="T114" s="706" t="s">
        <v>7</v>
      </c>
    </row>
    <row r="115" spans="1:20" s="42" customFormat="1" ht="14.1" hidden="1" customHeight="1" x14ac:dyDescent="0.2">
      <c r="A115" s="691"/>
      <c r="B115" s="695"/>
      <c r="C115" s="696"/>
      <c r="D115" s="698"/>
      <c r="E115" s="8" t="s">
        <v>8</v>
      </c>
      <c r="F115" s="11"/>
      <c r="G115" s="12"/>
      <c r="H115" s="8" t="s">
        <v>9</v>
      </c>
      <c r="I115" s="11"/>
      <c r="J115" s="12"/>
      <c r="K115" s="8" t="s">
        <v>10</v>
      </c>
      <c r="L115" s="11"/>
      <c r="M115" s="12"/>
      <c r="N115" s="8" t="s">
        <v>11</v>
      </c>
      <c r="O115" s="11"/>
      <c r="P115" s="12"/>
      <c r="Q115" s="703"/>
      <c r="R115" s="704"/>
      <c r="S115" s="705"/>
      <c r="T115" s="707"/>
    </row>
    <row r="116" spans="1:20" s="42" customFormat="1" ht="38.25" hidden="1" customHeight="1" x14ac:dyDescent="0.2">
      <c r="A116" s="692"/>
      <c r="B116" s="695"/>
      <c r="C116" s="696"/>
      <c r="D116" s="699"/>
      <c r="E116" s="13" t="s">
        <v>12</v>
      </c>
      <c r="F116" s="14" t="s">
        <v>13</v>
      </c>
      <c r="G116" s="15" t="s">
        <v>14</v>
      </c>
      <c r="H116" s="13" t="s">
        <v>12</v>
      </c>
      <c r="I116" s="14" t="s">
        <v>13</v>
      </c>
      <c r="J116" s="15" t="s">
        <v>14</v>
      </c>
      <c r="K116" s="13" t="s">
        <v>12</v>
      </c>
      <c r="L116" s="14" t="s">
        <v>13</v>
      </c>
      <c r="M116" s="15" t="s">
        <v>14</v>
      </c>
      <c r="N116" s="13" t="s">
        <v>12</v>
      </c>
      <c r="O116" s="14" t="s">
        <v>13</v>
      </c>
      <c r="P116" s="15" t="s">
        <v>14</v>
      </c>
      <c r="Q116" s="13" t="s">
        <v>12</v>
      </c>
      <c r="R116" s="14" t="s">
        <v>13</v>
      </c>
      <c r="S116" s="15" t="s">
        <v>14</v>
      </c>
      <c r="T116" s="707"/>
    </row>
    <row r="117" spans="1:20" s="78" customFormat="1" ht="13.5" hidden="1" customHeight="1" x14ac:dyDescent="0.2">
      <c r="A117" s="51" t="s">
        <v>134</v>
      </c>
      <c r="B117" s="17" t="s">
        <v>135</v>
      </c>
      <c r="C117" s="18"/>
      <c r="D117" s="104"/>
      <c r="E117" s="53">
        <f t="shared" ref="E117:S117" si="22">E118+E128</f>
        <v>0</v>
      </c>
      <c r="F117" s="54">
        <f t="shared" si="22"/>
        <v>0</v>
      </c>
      <c r="G117" s="55">
        <f t="shared" si="22"/>
        <v>0</v>
      </c>
      <c r="H117" s="53">
        <f t="shared" si="22"/>
        <v>0</v>
      </c>
      <c r="I117" s="54">
        <f t="shared" si="22"/>
        <v>0</v>
      </c>
      <c r="J117" s="55">
        <f t="shared" si="22"/>
        <v>0</v>
      </c>
      <c r="K117" s="53">
        <f t="shared" si="22"/>
        <v>0</v>
      </c>
      <c r="L117" s="54">
        <f t="shared" si="22"/>
        <v>212</v>
      </c>
      <c r="M117" s="55">
        <f t="shared" si="22"/>
        <v>212</v>
      </c>
      <c r="N117" s="53">
        <f t="shared" si="22"/>
        <v>0</v>
      </c>
      <c r="O117" s="54">
        <f t="shared" si="22"/>
        <v>53</v>
      </c>
      <c r="P117" s="55">
        <f t="shared" si="22"/>
        <v>34</v>
      </c>
      <c r="Q117" s="53">
        <f t="shared" si="22"/>
        <v>0</v>
      </c>
      <c r="R117" s="54">
        <f t="shared" si="22"/>
        <v>265</v>
      </c>
      <c r="S117" s="55">
        <f t="shared" si="22"/>
        <v>246</v>
      </c>
      <c r="T117" s="56">
        <f>(T118+T128)/2</f>
        <v>3.4785714285714286</v>
      </c>
    </row>
    <row r="118" spans="1:20" s="42" customFormat="1" ht="13.5" hidden="1" customHeight="1" x14ac:dyDescent="0.2">
      <c r="A118" s="57"/>
      <c r="B118" s="58" t="s">
        <v>71</v>
      </c>
      <c r="C118" s="59" t="s">
        <v>72</v>
      </c>
      <c r="D118" s="95"/>
      <c r="E118" s="61">
        <f>SUM(E119:E127)</f>
        <v>0</v>
      </c>
      <c r="F118" s="62">
        <f>SUM(F119:F127)</f>
        <v>0</v>
      </c>
      <c r="G118" s="63">
        <f>SUM(G119:G127)</f>
        <v>0</v>
      </c>
      <c r="H118" s="61">
        <f t="shared" ref="H118:S118" si="23">SUM(H119:H127)</f>
        <v>0</v>
      </c>
      <c r="I118" s="62">
        <f t="shared" si="23"/>
        <v>0</v>
      </c>
      <c r="J118" s="63">
        <f t="shared" si="23"/>
        <v>0</v>
      </c>
      <c r="K118" s="61">
        <f>SUM(K119:K127)</f>
        <v>0</v>
      </c>
      <c r="L118" s="62">
        <f t="shared" si="23"/>
        <v>141</v>
      </c>
      <c r="M118" s="63">
        <f t="shared" si="23"/>
        <v>126</v>
      </c>
      <c r="N118" s="61">
        <f t="shared" si="23"/>
        <v>0</v>
      </c>
      <c r="O118" s="62">
        <f t="shared" si="23"/>
        <v>53</v>
      </c>
      <c r="P118" s="63">
        <f t="shared" si="23"/>
        <v>34</v>
      </c>
      <c r="Q118" s="61">
        <f t="shared" si="23"/>
        <v>0</v>
      </c>
      <c r="R118" s="62">
        <f t="shared" si="23"/>
        <v>194</v>
      </c>
      <c r="S118" s="63">
        <f t="shared" si="23"/>
        <v>160</v>
      </c>
      <c r="T118" s="64">
        <f>SUM(T119:T127)/7</f>
        <v>3.5371428571428574</v>
      </c>
    </row>
    <row r="119" spans="1:20" s="24" customFormat="1" ht="13.5" hidden="1" customHeight="1" x14ac:dyDescent="0.2">
      <c r="A119" s="33" t="s">
        <v>73</v>
      </c>
      <c r="B119" s="65" t="s">
        <v>17</v>
      </c>
      <c r="C119" s="66" t="s">
        <v>136</v>
      </c>
      <c r="D119" s="67" t="s">
        <v>10</v>
      </c>
      <c r="E119" s="37"/>
      <c r="F119" s="38"/>
      <c r="G119" s="39"/>
      <c r="H119" s="37"/>
      <c r="I119" s="38"/>
      <c r="J119" s="39"/>
      <c r="K119" s="37">
        <v>0</v>
      </c>
      <c r="L119" s="38">
        <v>42</v>
      </c>
      <c r="M119" s="39">
        <v>39</v>
      </c>
      <c r="N119" s="37"/>
      <c r="O119" s="38"/>
      <c r="P119" s="39"/>
      <c r="Q119" s="107">
        <f>E119+H119+K119+N119</f>
        <v>0</v>
      </c>
      <c r="R119" s="108">
        <f>F119+I119+L119+O119</f>
        <v>42</v>
      </c>
      <c r="S119" s="109">
        <f>G119+J119+M119+P119</f>
        <v>39</v>
      </c>
      <c r="T119" s="110">
        <v>3.46</v>
      </c>
    </row>
    <row r="120" spans="1:20" s="24" customFormat="1" ht="13.5" hidden="1" customHeight="1" x14ac:dyDescent="0.2">
      <c r="A120" s="33"/>
      <c r="B120" s="65" t="s">
        <v>19</v>
      </c>
      <c r="C120" s="66" t="s">
        <v>137</v>
      </c>
      <c r="D120" s="67" t="s">
        <v>10</v>
      </c>
      <c r="E120" s="37"/>
      <c r="F120" s="38"/>
      <c r="G120" s="39"/>
      <c r="H120" s="37"/>
      <c r="I120" s="38"/>
      <c r="J120" s="39"/>
      <c r="K120" s="37">
        <v>0</v>
      </c>
      <c r="L120" s="38">
        <v>6</v>
      </c>
      <c r="M120" s="39">
        <v>3</v>
      </c>
      <c r="N120" s="37"/>
      <c r="O120" s="38"/>
      <c r="P120" s="39"/>
      <c r="Q120" s="107">
        <f t="shared" ref="Q120:S127" si="24">E120+H120+K120+N120</f>
        <v>0</v>
      </c>
      <c r="R120" s="108">
        <f t="shared" si="24"/>
        <v>6</v>
      </c>
      <c r="S120" s="109">
        <f t="shared" si="24"/>
        <v>3</v>
      </c>
      <c r="T120" s="110">
        <v>3.45</v>
      </c>
    </row>
    <row r="121" spans="1:20" s="24" customFormat="1" ht="13.5" hidden="1" customHeight="1" x14ac:dyDescent="0.2">
      <c r="A121" s="33"/>
      <c r="B121" s="65" t="s">
        <v>21</v>
      </c>
      <c r="C121" s="66" t="s">
        <v>138</v>
      </c>
      <c r="D121" s="67" t="s">
        <v>10</v>
      </c>
      <c r="E121" s="37"/>
      <c r="F121" s="38"/>
      <c r="G121" s="39"/>
      <c r="H121" s="37"/>
      <c r="I121" s="38"/>
      <c r="J121" s="39"/>
      <c r="K121" s="37">
        <v>0</v>
      </c>
      <c r="L121" s="38">
        <v>71</v>
      </c>
      <c r="M121" s="39">
        <v>51</v>
      </c>
      <c r="N121" s="37"/>
      <c r="O121" s="38"/>
      <c r="P121" s="39"/>
      <c r="Q121" s="107">
        <f t="shared" si="24"/>
        <v>0</v>
      </c>
      <c r="R121" s="108">
        <f t="shared" si="24"/>
        <v>71</v>
      </c>
      <c r="S121" s="109">
        <f t="shared" si="24"/>
        <v>51</v>
      </c>
      <c r="T121" s="110">
        <v>3.44</v>
      </c>
    </row>
    <row r="122" spans="1:20" s="24" customFormat="1" ht="13.5" hidden="1" customHeight="1" x14ac:dyDescent="0.2">
      <c r="A122" s="33"/>
      <c r="B122" s="65" t="s">
        <v>23</v>
      </c>
      <c r="C122" s="66" t="s">
        <v>139</v>
      </c>
      <c r="D122" s="67" t="s">
        <v>10</v>
      </c>
      <c r="E122" s="37"/>
      <c r="F122" s="38"/>
      <c r="G122" s="39"/>
      <c r="H122" s="37"/>
      <c r="I122" s="38"/>
      <c r="J122" s="39"/>
      <c r="K122" s="37">
        <v>0</v>
      </c>
      <c r="L122" s="38">
        <v>8</v>
      </c>
      <c r="M122" s="39">
        <v>16</v>
      </c>
      <c r="N122" s="37"/>
      <c r="O122" s="38"/>
      <c r="P122" s="39"/>
      <c r="Q122" s="107">
        <f t="shared" si="24"/>
        <v>0</v>
      </c>
      <c r="R122" s="108">
        <f t="shared" si="24"/>
        <v>8</v>
      </c>
      <c r="S122" s="109">
        <f t="shared" si="24"/>
        <v>16</v>
      </c>
      <c r="T122" s="110">
        <v>3.54</v>
      </c>
    </row>
    <row r="123" spans="1:20" s="24" customFormat="1" ht="13.5" hidden="1" customHeight="1" x14ac:dyDescent="0.2">
      <c r="A123" s="33"/>
      <c r="B123" s="65" t="s">
        <v>25</v>
      </c>
      <c r="C123" s="66" t="s">
        <v>140</v>
      </c>
      <c r="D123" s="67" t="s">
        <v>11</v>
      </c>
      <c r="E123" s="37"/>
      <c r="F123" s="38"/>
      <c r="G123" s="39"/>
      <c r="H123" s="37"/>
      <c r="I123" s="38"/>
      <c r="J123" s="39"/>
      <c r="K123" s="37"/>
      <c r="L123" s="38"/>
      <c r="M123" s="39"/>
      <c r="N123" s="37">
        <v>0</v>
      </c>
      <c r="O123" s="38">
        <v>53</v>
      </c>
      <c r="P123" s="39">
        <v>34</v>
      </c>
      <c r="Q123" s="107">
        <f t="shared" si="24"/>
        <v>0</v>
      </c>
      <c r="R123" s="108">
        <f t="shared" si="24"/>
        <v>53</v>
      </c>
      <c r="S123" s="109">
        <f t="shared" si="24"/>
        <v>34</v>
      </c>
      <c r="T123" s="110">
        <v>3.42</v>
      </c>
    </row>
    <row r="124" spans="1:20" s="24" customFormat="1" ht="13.5" hidden="1" customHeight="1" x14ac:dyDescent="0.2">
      <c r="A124" s="33"/>
      <c r="B124" s="65" t="s">
        <v>27</v>
      </c>
      <c r="C124" s="66" t="s">
        <v>141</v>
      </c>
      <c r="D124" s="67" t="s">
        <v>10</v>
      </c>
      <c r="E124" s="37"/>
      <c r="F124" s="38"/>
      <c r="G124" s="39"/>
      <c r="H124" s="37"/>
      <c r="I124" s="38"/>
      <c r="J124" s="39"/>
      <c r="K124" s="37">
        <v>0</v>
      </c>
      <c r="L124" s="38">
        <v>14</v>
      </c>
      <c r="M124" s="39">
        <v>15</v>
      </c>
      <c r="N124" s="37"/>
      <c r="O124" s="38"/>
      <c r="P124" s="39"/>
      <c r="Q124" s="107">
        <f t="shared" si="24"/>
        <v>0</v>
      </c>
      <c r="R124" s="108">
        <f t="shared" si="24"/>
        <v>14</v>
      </c>
      <c r="S124" s="109">
        <f t="shared" si="24"/>
        <v>15</v>
      </c>
      <c r="T124" s="110">
        <v>3.55</v>
      </c>
    </row>
    <row r="125" spans="1:20" s="24" customFormat="1" ht="13.5" hidden="1" customHeight="1" x14ac:dyDescent="0.2">
      <c r="A125" s="33"/>
      <c r="B125" s="65" t="s">
        <v>29</v>
      </c>
      <c r="C125" s="66" t="s">
        <v>142</v>
      </c>
      <c r="D125" s="67" t="s">
        <v>10</v>
      </c>
      <c r="E125" s="37"/>
      <c r="F125" s="38"/>
      <c r="G125" s="39"/>
      <c r="H125" s="37"/>
      <c r="I125" s="38"/>
      <c r="J125" s="39"/>
      <c r="K125" s="37">
        <v>0</v>
      </c>
      <c r="L125" s="38">
        <v>0</v>
      </c>
      <c r="M125" s="39">
        <v>2</v>
      </c>
      <c r="N125" s="37"/>
      <c r="O125" s="38"/>
      <c r="P125" s="39"/>
      <c r="Q125" s="107">
        <f t="shared" si="24"/>
        <v>0</v>
      </c>
      <c r="R125" s="108">
        <f t="shared" si="24"/>
        <v>0</v>
      </c>
      <c r="S125" s="109">
        <f t="shared" si="24"/>
        <v>2</v>
      </c>
      <c r="T125" s="110">
        <v>3.9</v>
      </c>
    </row>
    <row r="126" spans="1:20" s="24" customFormat="1" ht="13.5" hidden="1" customHeight="1" x14ac:dyDescent="0.2">
      <c r="A126" s="33"/>
      <c r="B126" s="65" t="s">
        <v>31</v>
      </c>
      <c r="C126" s="66" t="s">
        <v>143</v>
      </c>
      <c r="D126" s="67" t="s">
        <v>10</v>
      </c>
      <c r="E126" s="37"/>
      <c r="F126" s="38"/>
      <c r="G126" s="39"/>
      <c r="H126" s="37"/>
      <c r="I126" s="38"/>
      <c r="J126" s="39"/>
      <c r="K126" s="37"/>
      <c r="L126" s="38"/>
      <c r="M126" s="39"/>
      <c r="N126" s="37"/>
      <c r="O126" s="38"/>
      <c r="P126" s="39"/>
      <c r="Q126" s="107">
        <f t="shared" si="24"/>
        <v>0</v>
      </c>
      <c r="R126" s="108">
        <f t="shared" si="24"/>
        <v>0</v>
      </c>
      <c r="S126" s="109">
        <f t="shared" si="24"/>
        <v>0</v>
      </c>
      <c r="T126" s="110"/>
    </row>
    <row r="127" spans="1:20" s="24" customFormat="1" ht="13.5" hidden="1" customHeight="1" x14ac:dyDescent="0.2">
      <c r="A127" s="33"/>
      <c r="B127" s="100" t="s">
        <v>33</v>
      </c>
      <c r="C127" s="101" t="s">
        <v>144</v>
      </c>
      <c r="D127" s="351" t="s">
        <v>10</v>
      </c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108">
        <f t="shared" si="24"/>
        <v>0</v>
      </c>
      <c r="R127" s="108">
        <f t="shared" si="24"/>
        <v>0</v>
      </c>
      <c r="S127" s="108">
        <f t="shared" si="24"/>
        <v>0</v>
      </c>
      <c r="T127" s="172"/>
    </row>
    <row r="128" spans="1:20" s="24" customFormat="1" ht="13.5" hidden="1" customHeight="1" x14ac:dyDescent="0.2">
      <c r="A128" s="70"/>
      <c r="B128" s="352" t="s">
        <v>92</v>
      </c>
      <c r="C128" s="353" t="s">
        <v>93</v>
      </c>
      <c r="D128" s="358"/>
      <c r="E128" s="75">
        <f>SUM(E129:E133)</f>
        <v>0</v>
      </c>
      <c r="F128" s="75">
        <f>SUM(F129:F133)</f>
        <v>0</v>
      </c>
      <c r="G128" s="75">
        <f>SUM(G129:G133)</f>
        <v>0</v>
      </c>
      <c r="H128" s="75">
        <f t="shared" ref="H128:S128" si="25">SUM(H129:H133)</f>
        <v>0</v>
      </c>
      <c r="I128" s="75">
        <f t="shared" si="25"/>
        <v>0</v>
      </c>
      <c r="J128" s="75">
        <f t="shared" si="25"/>
        <v>0</v>
      </c>
      <c r="K128" s="75">
        <f t="shared" si="25"/>
        <v>0</v>
      </c>
      <c r="L128" s="75">
        <f t="shared" si="25"/>
        <v>71</v>
      </c>
      <c r="M128" s="75">
        <f t="shared" si="25"/>
        <v>86</v>
      </c>
      <c r="N128" s="75">
        <f t="shared" si="25"/>
        <v>0</v>
      </c>
      <c r="O128" s="75">
        <f t="shared" si="25"/>
        <v>0</v>
      </c>
      <c r="P128" s="75">
        <f t="shared" si="25"/>
        <v>0</v>
      </c>
      <c r="Q128" s="75">
        <f>SUM(Q129:Q133)</f>
        <v>0</v>
      </c>
      <c r="R128" s="75">
        <f t="shared" si="25"/>
        <v>71</v>
      </c>
      <c r="S128" s="75">
        <f t="shared" si="25"/>
        <v>86</v>
      </c>
      <c r="T128" s="355">
        <f>SUM(T129:T133)/4</f>
        <v>3.42</v>
      </c>
    </row>
    <row r="129" spans="1:20" s="42" customFormat="1" ht="13.5" hidden="1" customHeight="1" x14ac:dyDescent="0.2">
      <c r="A129" s="33" t="s">
        <v>73</v>
      </c>
      <c r="B129" s="105" t="s">
        <v>17</v>
      </c>
      <c r="C129" s="35" t="s">
        <v>145</v>
      </c>
      <c r="D129" s="36" t="s">
        <v>10</v>
      </c>
      <c r="E129" s="37"/>
      <c r="F129" s="38"/>
      <c r="G129" s="39"/>
      <c r="H129" s="37"/>
      <c r="I129" s="38"/>
      <c r="J129" s="39"/>
      <c r="K129" s="37">
        <v>0</v>
      </c>
      <c r="L129" s="38">
        <v>1</v>
      </c>
      <c r="M129" s="39">
        <v>0</v>
      </c>
      <c r="N129" s="37"/>
      <c r="O129" s="38"/>
      <c r="P129" s="39"/>
      <c r="Q129" s="107">
        <f t="shared" ref="Q129:S133" si="26">E129+H129+K129+N129</f>
        <v>0</v>
      </c>
      <c r="R129" s="108">
        <f t="shared" si="26"/>
        <v>1</v>
      </c>
      <c r="S129" s="109">
        <f t="shared" si="26"/>
        <v>0</v>
      </c>
      <c r="T129" s="40">
        <v>3.07</v>
      </c>
    </row>
    <row r="130" spans="1:20" s="24" customFormat="1" ht="13.5" hidden="1" customHeight="1" x14ac:dyDescent="0.2">
      <c r="A130" s="33"/>
      <c r="B130" s="65" t="s">
        <v>19</v>
      </c>
      <c r="C130" s="66" t="s">
        <v>146</v>
      </c>
      <c r="D130" s="67" t="s">
        <v>10</v>
      </c>
      <c r="E130" s="37"/>
      <c r="F130" s="38"/>
      <c r="G130" s="39"/>
      <c r="H130" s="37"/>
      <c r="I130" s="38"/>
      <c r="J130" s="39"/>
      <c r="K130" s="37">
        <v>0</v>
      </c>
      <c r="L130" s="38">
        <v>36</v>
      </c>
      <c r="M130" s="39">
        <v>41</v>
      </c>
      <c r="N130" s="37"/>
      <c r="O130" s="38"/>
      <c r="P130" s="39"/>
      <c r="Q130" s="107">
        <f t="shared" si="26"/>
        <v>0</v>
      </c>
      <c r="R130" s="108">
        <f t="shared" si="26"/>
        <v>36</v>
      </c>
      <c r="S130" s="109">
        <f t="shared" si="26"/>
        <v>41</v>
      </c>
      <c r="T130" s="110">
        <v>3.52</v>
      </c>
    </row>
    <row r="131" spans="1:20" s="24" customFormat="1" ht="13.5" hidden="1" customHeight="1" x14ac:dyDescent="0.2">
      <c r="A131" s="33"/>
      <c r="B131" s="65" t="s">
        <v>21</v>
      </c>
      <c r="C131" s="66" t="s">
        <v>142</v>
      </c>
      <c r="D131" s="67" t="s">
        <v>10</v>
      </c>
      <c r="E131" s="37"/>
      <c r="F131" s="38"/>
      <c r="G131" s="39"/>
      <c r="H131" s="37"/>
      <c r="I131" s="38"/>
      <c r="J131" s="39"/>
      <c r="K131" s="37">
        <v>0</v>
      </c>
      <c r="L131" s="38">
        <v>34</v>
      </c>
      <c r="M131" s="39">
        <v>44</v>
      </c>
      <c r="N131" s="37"/>
      <c r="O131" s="38"/>
      <c r="P131" s="39"/>
      <c r="Q131" s="107">
        <f t="shared" si="26"/>
        <v>0</v>
      </c>
      <c r="R131" s="108">
        <f t="shared" si="26"/>
        <v>34</v>
      </c>
      <c r="S131" s="109">
        <f t="shared" si="26"/>
        <v>44</v>
      </c>
      <c r="T131" s="110">
        <v>3.56</v>
      </c>
    </row>
    <row r="132" spans="1:20" s="24" customFormat="1" ht="13.5" hidden="1" customHeight="1" x14ac:dyDescent="0.2">
      <c r="A132" s="33"/>
      <c r="B132" s="65" t="s">
        <v>23</v>
      </c>
      <c r="C132" s="66" t="s">
        <v>137</v>
      </c>
      <c r="D132" s="67" t="s">
        <v>10</v>
      </c>
      <c r="E132" s="37"/>
      <c r="F132" s="38"/>
      <c r="G132" s="39"/>
      <c r="H132" s="37"/>
      <c r="I132" s="38"/>
      <c r="J132" s="39"/>
      <c r="K132" s="37"/>
      <c r="L132" s="38"/>
      <c r="M132" s="39"/>
      <c r="N132" s="37"/>
      <c r="O132" s="38"/>
      <c r="P132" s="39"/>
      <c r="Q132" s="107">
        <f t="shared" si="26"/>
        <v>0</v>
      </c>
      <c r="R132" s="108">
        <f t="shared" si="26"/>
        <v>0</v>
      </c>
      <c r="S132" s="109">
        <f t="shared" si="26"/>
        <v>0</v>
      </c>
      <c r="T132" s="110"/>
    </row>
    <row r="133" spans="1:20" s="24" customFormat="1" ht="13.5" hidden="1" customHeight="1" x14ac:dyDescent="0.2">
      <c r="A133" s="43"/>
      <c r="B133" s="91" t="s">
        <v>25</v>
      </c>
      <c r="C133" s="80" t="s">
        <v>147</v>
      </c>
      <c r="D133" s="81" t="s">
        <v>10</v>
      </c>
      <c r="E133" s="47"/>
      <c r="F133" s="48"/>
      <c r="G133" s="49"/>
      <c r="H133" s="47"/>
      <c r="I133" s="48"/>
      <c r="J133" s="49"/>
      <c r="K133" s="47">
        <v>0</v>
      </c>
      <c r="L133" s="48">
        <v>0</v>
      </c>
      <c r="M133" s="49">
        <v>1</v>
      </c>
      <c r="N133" s="47"/>
      <c r="O133" s="48"/>
      <c r="P133" s="49"/>
      <c r="Q133" s="113">
        <f t="shared" si="26"/>
        <v>0</v>
      </c>
      <c r="R133" s="114">
        <f t="shared" si="26"/>
        <v>0</v>
      </c>
      <c r="S133" s="115">
        <f t="shared" si="26"/>
        <v>1</v>
      </c>
      <c r="T133" s="116">
        <v>3.53</v>
      </c>
    </row>
    <row r="134" spans="1:20" s="78" customFormat="1" ht="13.5" hidden="1" customHeight="1" x14ac:dyDescent="0.2">
      <c r="A134" s="51" t="s">
        <v>148</v>
      </c>
      <c r="B134" s="17" t="s">
        <v>149</v>
      </c>
      <c r="C134" s="18"/>
      <c r="D134" s="52"/>
      <c r="E134" s="53">
        <f t="shared" ref="E134:S134" si="27">E135+E144</f>
        <v>0</v>
      </c>
      <c r="F134" s="54">
        <f t="shared" si="27"/>
        <v>0</v>
      </c>
      <c r="G134" s="55">
        <f t="shared" si="27"/>
        <v>0</v>
      </c>
      <c r="H134" s="53">
        <f t="shared" si="27"/>
        <v>0</v>
      </c>
      <c r="I134" s="54">
        <f t="shared" si="27"/>
        <v>0</v>
      </c>
      <c r="J134" s="55">
        <f t="shared" si="27"/>
        <v>0</v>
      </c>
      <c r="K134" s="53">
        <f t="shared" si="27"/>
        <v>0</v>
      </c>
      <c r="L134" s="54">
        <f t="shared" si="27"/>
        <v>235</v>
      </c>
      <c r="M134" s="55">
        <f t="shared" si="27"/>
        <v>250</v>
      </c>
      <c r="N134" s="53">
        <f t="shared" si="27"/>
        <v>0</v>
      </c>
      <c r="O134" s="54">
        <f t="shared" si="27"/>
        <v>0</v>
      </c>
      <c r="P134" s="55">
        <f t="shared" si="27"/>
        <v>0</v>
      </c>
      <c r="Q134" s="53">
        <f t="shared" si="27"/>
        <v>0</v>
      </c>
      <c r="R134" s="54">
        <f t="shared" si="27"/>
        <v>235</v>
      </c>
      <c r="S134" s="55">
        <f t="shared" si="27"/>
        <v>250</v>
      </c>
      <c r="T134" s="56">
        <f>(T135+T144)/2</f>
        <v>3.56</v>
      </c>
    </row>
    <row r="135" spans="1:20" s="106" customFormat="1" ht="13.5" hidden="1" customHeight="1" x14ac:dyDescent="0.2">
      <c r="A135" s="57"/>
      <c r="B135" s="58" t="s">
        <v>71</v>
      </c>
      <c r="C135" s="59" t="s">
        <v>72</v>
      </c>
      <c r="D135" s="95"/>
      <c r="E135" s="61">
        <f>SUM(E136:E143)</f>
        <v>0</v>
      </c>
      <c r="F135" s="62">
        <f>SUM(F136:F143)</f>
        <v>0</v>
      </c>
      <c r="G135" s="63">
        <f>SUM(G136:G143)</f>
        <v>0</v>
      </c>
      <c r="H135" s="61">
        <f t="shared" ref="H135:S135" si="28">SUM(H136:H143)</f>
        <v>0</v>
      </c>
      <c r="I135" s="62">
        <f t="shared" si="28"/>
        <v>0</v>
      </c>
      <c r="J135" s="63">
        <f t="shared" si="28"/>
        <v>0</v>
      </c>
      <c r="K135" s="61">
        <f t="shared" si="28"/>
        <v>0</v>
      </c>
      <c r="L135" s="62">
        <f t="shared" si="28"/>
        <v>234</v>
      </c>
      <c r="M135" s="63">
        <f t="shared" si="28"/>
        <v>246</v>
      </c>
      <c r="N135" s="61">
        <f t="shared" si="28"/>
        <v>0</v>
      </c>
      <c r="O135" s="62">
        <f t="shared" si="28"/>
        <v>0</v>
      </c>
      <c r="P135" s="63">
        <f t="shared" si="28"/>
        <v>0</v>
      </c>
      <c r="Q135" s="61">
        <f t="shared" si="28"/>
        <v>0</v>
      </c>
      <c r="R135" s="62">
        <f t="shared" si="28"/>
        <v>234</v>
      </c>
      <c r="S135" s="63">
        <f t="shared" si="28"/>
        <v>246</v>
      </c>
      <c r="T135" s="64">
        <f>SUM(T136:T143)/8</f>
        <v>3.5</v>
      </c>
    </row>
    <row r="136" spans="1:20" s="24" customFormat="1" ht="13.5" hidden="1" customHeight="1" x14ac:dyDescent="0.2">
      <c r="A136" s="33" t="s">
        <v>73</v>
      </c>
      <c r="B136" s="65" t="s">
        <v>17</v>
      </c>
      <c r="C136" s="66" t="s">
        <v>150</v>
      </c>
      <c r="D136" s="67" t="s">
        <v>10</v>
      </c>
      <c r="E136" s="37"/>
      <c r="F136" s="38"/>
      <c r="G136" s="39"/>
      <c r="H136" s="37"/>
      <c r="I136" s="38"/>
      <c r="J136" s="39"/>
      <c r="K136" s="37">
        <v>0</v>
      </c>
      <c r="L136" s="38">
        <v>49</v>
      </c>
      <c r="M136" s="39">
        <v>41</v>
      </c>
      <c r="N136" s="37"/>
      <c r="O136" s="38"/>
      <c r="P136" s="39"/>
      <c r="Q136" s="107">
        <f t="shared" ref="Q136:S143" si="29">E136+H136+K136+N136</f>
        <v>0</v>
      </c>
      <c r="R136" s="108">
        <f t="shared" si="29"/>
        <v>49</v>
      </c>
      <c r="S136" s="109">
        <f t="shared" si="29"/>
        <v>41</v>
      </c>
      <c r="T136" s="110">
        <v>3.48</v>
      </c>
    </row>
    <row r="137" spans="1:20" s="24" customFormat="1" ht="13.5" hidden="1" customHeight="1" x14ac:dyDescent="0.2">
      <c r="A137" s="33"/>
      <c r="B137" s="65" t="s">
        <v>19</v>
      </c>
      <c r="C137" s="66" t="s">
        <v>151</v>
      </c>
      <c r="D137" s="67" t="s">
        <v>10</v>
      </c>
      <c r="E137" s="37"/>
      <c r="F137" s="38"/>
      <c r="G137" s="39"/>
      <c r="H137" s="37"/>
      <c r="I137" s="38"/>
      <c r="J137" s="39"/>
      <c r="K137" s="37">
        <v>0</v>
      </c>
      <c r="L137" s="38">
        <v>63</v>
      </c>
      <c r="M137" s="39">
        <v>20</v>
      </c>
      <c r="N137" s="37"/>
      <c r="O137" s="38"/>
      <c r="P137" s="39"/>
      <c r="Q137" s="107">
        <f t="shared" si="29"/>
        <v>0</v>
      </c>
      <c r="R137" s="108">
        <f t="shared" si="29"/>
        <v>63</v>
      </c>
      <c r="S137" s="109">
        <f t="shared" si="29"/>
        <v>20</v>
      </c>
      <c r="T137" s="110">
        <v>3.36</v>
      </c>
    </row>
    <row r="138" spans="1:20" s="24" customFormat="1" ht="13.5" hidden="1" customHeight="1" x14ac:dyDescent="0.2">
      <c r="A138" s="33"/>
      <c r="B138" s="65" t="s">
        <v>21</v>
      </c>
      <c r="C138" s="66" t="s">
        <v>60</v>
      </c>
      <c r="D138" s="67" t="s">
        <v>10</v>
      </c>
      <c r="E138" s="37"/>
      <c r="F138" s="38"/>
      <c r="G138" s="39"/>
      <c r="H138" s="37"/>
      <c r="I138" s="38"/>
      <c r="J138" s="39"/>
      <c r="K138" s="37">
        <v>0</v>
      </c>
      <c r="L138" s="38">
        <v>26</v>
      </c>
      <c r="M138" s="39">
        <v>9</v>
      </c>
      <c r="N138" s="37"/>
      <c r="O138" s="38"/>
      <c r="P138" s="39"/>
      <c r="Q138" s="107">
        <f t="shared" si="29"/>
        <v>0</v>
      </c>
      <c r="R138" s="108">
        <f t="shared" si="29"/>
        <v>26</v>
      </c>
      <c r="S138" s="109">
        <f t="shared" si="29"/>
        <v>9</v>
      </c>
      <c r="T138" s="110">
        <v>3.38</v>
      </c>
    </row>
    <row r="139" spans="1:20" s="24" customFormat="1" ht="13.5" hidden="1" customHeight="1" x14ac:dyDescent="0.2">
      <c r="A139" s="33"/>
      <c r="B139" s="65" t="s">
        <v>23</v>
      </c>
      <c r="C139" s="66" t="s">
        <v>20</v>
      </c>
      <c r="D139" s="67" t="s">
        <v>10</v>
      </c>
      <c r="E139" s="37"/>
      <c r="F139" s="38"/>
      <c r="G139" s="39"/>
      <c r="H139" s="37"/>
      <c r="I139" s="38"/>
      <c r="J139" s="39"/>
      <c r="K139" s="37">
        <v>0</v>
      </c>
      <c r="L139" s="38">
        <v>8</v>
      </c>
      <c r="M139" s="39">
        <v>17</v>
      </c>
      <c r="N139" s="37"/>
      <c r="O139" s="38"/>
      <c r="P139" s="39"/>
      <c r="Q139" s="107">
        <f t="shared" si="29"/>
        <v>0</v>
      </c>
      <c r="R139" s="108">
        <f t="shared" si="29"/>
        <v>8</v>
      </c>
      <c r="S139" s="109">
        <f t="shared" si="29"/>
        <v>17</v>
      </c>
      <c r="T139" s="110">
        <v>3.57</v>
      </c>
    </row>
    <row r="140" spans="1:20" s="24" customFormat="1" ht="13.5" hidden="1" customHeight="1" x14ac:dyDescent="0.2">
      <c r="A140" s="33"/>
      <c r="B140" s="65" t="s">
        <v>25</v>
      </c>
      <c r="C140" s="66" t="s">
        <v>152</v>
      </c>
      <c r="D140" s="67" t="s">
        <v>10</v>
      </c>
      <c r="E140" s="37"/>
      <c r="F140" s="38"/>
      <c r="G140" s="39"/>
      <c r="H140" s="37"/>
      <c r="I140" s="38"/>
      <c r="J140" s="39"/>
      <c r="K140" s="37">
        <v>0</v>
      </c>
      <c r="L140" s="38">
        <v>9</v>
      </c>
      <c r="M140" s="39">
        <v>19</v>
      </c>
      <c r="N140" s="37"/>
      <c r="O140" s="38"/>
      <c r="P140" s="39"/>
      <c r="Q140" s="107">
        <f t="shared" si="29"/>
        <v>0</v>
      </c>
      <c r="R140" s="108">
        <f t="shared" si="29"/>
        <v>9</v>
      </c>
      <c r="S140" s="109">
        <f t="shared" si="29"/>
        <v>19</v>
      </c>
      <c r="T140" s="110">
        <v>3.55</v>
      </c>
    </row>
    <row r="141" spans="1:20" s="24" customFormat="1" ht="13.5" hidden="1" customHeight="1" x14ac:dyDescent="0.2">
      <c r="A141" s="33"/>
      <c r="B141" s="65" t="s">
        <v>27</v>
      </c>
      <c r="C141" s="66" t="s">
        <v>153</v>
      </c>
      <c r="D141" s="67" t="s">
        <v>10</v>
      </c>
      <c r="E141" s="37"/>
      <c r="F141" s="38"/>
      <c r="G141" s="39"/>
      <c r="H141" s="37"/>
      <c r="I141" s="38"/>
      <c r="J141" s="39"/>
      <c r="K141" s="37">
        <v>0</v>
      </c>
      <c r="L141" s="38">
        <v>26</v>
      </c>
      <c r="M141" s="39">
        <v>76</v>
      </c>
      <c r="N141" s="37"/>
      <c r="O141" s="38"/>
      <c r="P141" s="39"/>
      <c r="Q141" s="107">
        <f t="shared" si="29"/>
        <v>0</v>
      </c>
      <c r="R141" s="108">
        <f t="shared" si="29"/>
        <v>26</v>
      </c>
      <c r="S141" s="109">
        <f t="shared" si="29"/>
        <v>76</v>
      </c>
      <c r="T141" s="110">
        <v>3.6</v>
      </c>
    </row>
    <row r="142" spans="1:20" s="24" customFormat="1" ht="13.5" hidden="1" customHeight="1" x14ac:dyDescent="0.2">
      <c r="A142" s="33"/>
      <c r="B142" s="65" t="s">
        <v>29</v>
      </c>
      <c r="C142" s="66" t="s">
        <v>154</v>
      </c>
      <c r="D142" s="67" t="s">
        <v>10</v>
      </c>
      <c r="E142" s="37"/>
      <c r="F142" s="38"/>
      <c r="G142" s="39"/>
      <c r="H142" s="37"/>
      <c r="I142" s="38"/>
      <c r="J142" s="39"/>
      <c r="K142" s="37">
        <v>0</v>
      </c>
      <c r="L142" s="38">
        <v>33</v>
      </c>
      <c r="M142" s="39">
        <v>17</v>
      </c>
      <c r="N142" s="37"/>
      <c r="O142" s="38"/>
      <c r="P142" s="39"/>
      <c r="Q142" s="107">
        <f t="shared" si="29"/>
        <v>0</v>
      </c>
      <c r="R142" s="108">
        <f t="shared" si="29"/>
        <v>33</v>
      </c>
      <c r="S142" s="109">
        <f t="shared" si="29"/>
        <v>17</v>
      </c>
      <c r="T142" s="110">
        <v>3.48</v>
      </c>
    </row>
    <row r="143" spans="1:20" s="24" customFormat="1" ht="13.5" hidden="1" customHeight="1" x14ac:dyDescent="0.2">
      <c r="A143" s="33"/>
      <c r="B143" s="100" t="s">
        <v>31</v>
      </c>
      <c r="C143" s="101" t="s">
        <v>155</v>
      </c>
      <c r="D143" s="351" t="s">
        <v>10</v>
      </c>
      <c r="E143" s="38"/>
      <c r="F143" s="38"/>
      <c r="G143" s="38"/>
      <c r="H143" s="38"/>
      <c r="I143" s="38"/>
      <c r="J143" s="38"/>
      <c r="K143" s="38">
        <v>0</v>
      </c>
      <c r="L143" s="38">
        <v>20</v>
      </c>
      <c r="M143" s="38">
        <v>47</v>
      </c>
      <c r="N143" s="38"/>
      <c r="O143" s="38"/>
      <c r="P143" s="38"/>
      <c r="Q143" s="108">
        <f t="shared" si="29"/>
        <v>0</v>
      </c>
      <c r="R143" s="108">
        <f t="shared" si="29"/>
        <v>20</v>
      </c>
      <c r="S143" s="108">
        <f t="shared" si="29"/>
        <v>47</v>
      </c>
      <c r="T143" s="172">
        <v>3.58</v>
      </c>
    </row>
    <row r="144" spans="1:20" s="42" customFormat="1" ht="13.5" hidden="1" customHeight="1" x14ac:dyDescent="0.2">
      <c r="A144" s="70"/>
      <c r="B144" s="352" t="s">
        <v>92</v>
      </c>
      <c r="C144" s="353" t="s">
        <v>93</v>
      </c>
      <c r="D144" s="358"/>
      <c r="E144" s="75">
        <f t="shared" ref="E144:S144" si="30">SUM(E145:E149)</f>
        <v>0</v>
      </c>
      <c r="F144" s="75">
        <f t="shared" si="30"/>
        <v>0</v>
      </c>
      <c r="G144" s="75">
        <f t="shared" si="30"/>
        <v>0</v>
      </c>
      <c r="H144" s="75">
        <f t="shared" si="30"/>
        <v>0</v>
      </c>
      <c r="I144" s="75">
        <f t="shared" si="30"/>
        <v>0</v>
      </c>
      <c r="J144" s="75">
        <f t="shared" si="30"/>
        <v>0</v>
      </c>
      <c r="K144" s="75">
        <f t="shared" si="30"/>
        <v>0</v>
      </c>
      <c r="L144" s="75">
        <f t="shared" si="30"/>
        <v>1</v>
      </c>
      <c r="M144" s="75">
        <f t="shared" si="30"/>
        <v>4</v>
      </c>
      <c r="N144" s="75">
        <f t="shared" si="30"/>
        <v>0</v>
      </c>
      <c r="O144" s="75">
        <f t="shared" si="30"/>
        <v>0</v>
      </c>
      <c r="P144" s="75">
        <f t="shared" si="30"/>
        <v>0</v>
      </c>
      <c r="Q144" s="75">
        <f t="shared" si="30"/>
        <v>0</v>
      </c>
      <c r="R144" s="75">
        <f t="shared" si="30"/>
        <v>1</v>
      </c>
      <c r="S144" s="75">
        <f t="shared" si="30"/>
        <v>4</v>
      </c>
      <c r="T144" s="355">
        <f>SUM(T145:T149)/1</f>
        <v>3.62</v>
      </c>
    </row>
    <row r="145" spans="1:20" s="24" customFormat="1" ht="13.5" hidden="1" customHeight="1" x14ac:dyDescent="0.2">
      <c r="A145" s="33"/>
      <c r="B145" s="65" t="s">
        <v>17</v>
      </c>
      <c r="C145" s="66" t="s">
        <v>157</v>
      </c>
      <c r="D145" s="67" t="s">
        <v>10</v>
      </c>
      <c r="E145" s="37"/>
      <c r="F145" s="38"/>
      <c r="G145" s="39"/>
      <c r="H145" s="37"/>
      <c r="I145" s="38"/>
      <c r="J145" s="39"/>
      <c r="K145" s="37"/>
      <c r="L145" s="38"/>
      <c r="M145" s="39"/>
      <c r="N145" s="37"/>
      <c r="O145" s="38"/>
      <c r="P145" s="39"/>
      <c r="Q145" s="107">
        <f t="shared" ref="Q145:S150" si="31">E145+H145+K145+N145</f>
        <v>0</v>
      </c>
      <c r="R145" s="108">
        <f t="shared" si="31"/>
        <v>0</v>
      </c>
      <c r="S145" s="109">
        <f t="shared" si="31"/>
        <v>0</v>
      </c>
      <c r="T145" s="110"/>
    </row>
    <row r="146" spans="1:20" s="24" customFormat="1" ht="13.5" hidden="1" customHeight="1" x14ac:dyDescent="0.2">
      <c r="A146" s="33"/>
      <c r="B146" s="65" t="s">
        <v>19</v>
      </c>
      <c r="C146" s="66" t="s">
        <v>153</v>
      </c>
      <c r="D146" s="67" t="s">
        <v>10</v>
      </c>
      <c r="E146" s="37"/>
      <c r="F146" s="38"/>
      <c r="G146" s="39"/>
      <c r="H146" s="37"/>
      <c r="I146" s="38"/>
      <c r="J146" s="39"/>
      <c r="K146" s="37"/>
      <c r="L146" s="38"/>
      <c r="M146" s="39"/>
      <c r="N146" s="37"/>
      <c r="O146" s="38"/>
      <c r="P146" s="39"/>
      <c r="Q146" s="107">
        <f t="shared" si="31"/>
        <v>0</v>
      </c>
      <c r="R146" s="108">
        <f t="shared" si="31"/>
        <v>0</v>
      </c>
      <c r="S146" s="109">
        <f t="shared" si="31"/>
        <v>0</v>
      </c>
      <c r="T146" s="110"/>
    </row>
    <row r="147" spans="1:20" s="24" customFormat="1" ht="13.5" hidden="1" customHeight="1" x14ac:dyDescent="0.2">
      <c r="A147" s="111"/>
      <c r="B147" s="65" t="s">
        <v>21</v>
      </c>
      <c r="C147" s="66" t="s">
        <v>158</v>
      </c>
      <c r="D147" s="67" t="s">
        <v>10</v>
      </c>
      <c r="E147" s="37"/>
      <c r="F147" s="38"/>
      <c r="G147" s="39"/>
      <c r="H147" s="37"/>
      <c r="I147" s="38"/>
      <c r="J147" s="39"/>
      <c r="K147" s="37"/>
      <c r="L147" s="38"/>
      <c r="M147" s="39"/>
      <c r="N147" s="37"/>
      <c r="O147" s="38"/>
      <c r="P147" s="39"/>
      <c r="Q147" s="107">
        <f t="shared" si="31"/>
        <v>0</v>
      </c>
      <c r="R147" s="108">
        <f t="shared" si="31"/>
        <v>0</v>
      </c>
      <c r="S147" s="109">
        <f t="shared" si="31"/>
        <v>0</v>
      </c>
      <c r="T147" s="110"/>
    </row>
    <row r="148" spans="1:20" s="24" customFormat="1" ht="13.5" hidden="1" customHeight="1" x14ac:dyDescent="0.2">
      <c r="A148" s="111"/>
      <c r="B148" s="65" t="s">
        <v>23</v>
      </c>
      <c r="C148" s="66" t="s">
        <v>20</v>
      </c>
      <c r="D148" s="67" t="s">
        <v>10</v>
      </c>
      <c r="E148" s="37"/>
      <c r="F148" s="38"/>
      <c r="G148" s="39"/>
      <c r="H148" s="37"/>
      <c r="I148" s="38"/>
      <c r="J148" s="39"/>
      <c r="K148" s="37"/>
      <c r="L148" s="38"/>
      <c r="M148" s="39"/>
      <c r="N148" s="37"/>
      <c r="O148" s="38"/>
      <c r="P148" s="39"/>
      <c r="Q148" s="107">
        <f>E148+H148+K148+N148</f>
        <v>0</v>
      </c>
      <c r="R148" s="108">
        <f>F148+I148+L148+O148</f>
        <v>0</v>
      </c>
      <c r="S148" s="109">
        <f>G148+J148+M148+P148</f>
        <v>0</v>
      </c>
      <c r="T148" s="110"/>
    </row>
    <row r="149" spans="1:20" s="24" customFormat="1" ht="13.5" hidden="1" customHeight="1" x14ac:dyDescent="0.2">
      <c r="A149" s="112"/>
      <c r="B149" s="91" t="s">
        <v>25</v>
      </c>
      <c r="C149" s="80" t="s">
        <v>159</v>
      </c>
      <c r="D149" s="81" t="s">
        <v>10</v>
      </c>
      <c r="E149" s="47"/>
      <c r="F149" s="48"/>
      <c r="G149" s="49"/>
      <c r="H149" s="47"/>
      <c r="I149" s="48"/>
      <c r="J149" s="49"/>
      <c r="K149" s="47">
        <v>0</v>
      </c>
      <c r="L149" s="48">
        <v>1</v>
      </c>
      <c r="M149" s="49">
        <v>4</v>
      </c>
      <c r="N149" s="47"/>
      <c r="O149" s="48"/>
      <c r="P149" s="49"/>
      <c r="Q149" s="113">
        <f t="shared" si="31"/>
        <v>0</v>
      </c>
      <c r="R149" s="114">
        <f t="shared" si="31"/>
        <v>1</v>
      </c>
      <c r="S149" s="115">
        <f t="shared" si="31"/>
        <v>4</v>
      </c>
      <c r="T149" s="116">
        <v>3.62</v>
      </c>
    </row>
    <row r="150" spans="1:20" s="78" customFormat="1" ht="13.5" hidden="1" customHeight="1" x14ac:dyDescent="0.2">
      <c r="A150" s="117" t="s">
        <v>160</v>
      </c>
      <c r="B150" s="118" t="s">
        <v>161</v>
      </c>
      <c r="C150" s="119"/>
      <c r="D150" s="117" t="s">
        <v>10</v>
      </c>
      <c r="E150" s="120"/>
      <c r="F150" s="121"/>
      <c r="G150" s="122"/>
      <c r="H150" s="120"/>
      <c r="I150" s="121"/>
      <c r="J150" s="122"/>
      <c r="K150" s="120">
        <v>0</v>
      </c>
      <c r="L150" s="121">
        <v>45</v>
      </c>
      <c r="M150" s="122">
        <v>7</v>
      </c>
      <c r="N150" s="120"/>
      <c r="O150" s="121"/>
      <c r="P150" s="122"/>
      <c r="Q150" s="120">
        <f t="shared" si="31"/>
        <v>0</v>
      </c>
      <c r="R150" s="121">
        <f t="shared" si="31"/>
        <v>45</v>
      </c>
      <c r="S150" s="122">
        <f t="shared" si="31"/>
        <v>7</v>
      </c>
      <c r="T150" s="153">
        <v>3.27</v>
      </c>
    </row>
    <row r="151" spans="1:20" s="78" customFormat="1" ht="13.5" hidden="1" customHeight="1" x14ac:dyDescent="0.2">
      <c r="A151" s="51" t="s">
        <v>162</v>
      </c>
      <c r="B151" s="17" t="s">
        <v>163</v>
      </c>
      <c r="C151" s="18"/>
      <c r="D151" s="104"/>
      <c r="E151" s="53">
        <f t="shared" ref="E151:S151" si="32">E152+E157</f>
        <v>0</v>
      </c>
      <c r="F151" s="54">
        <f t="shared" si="32"/>
        <v>0</v>
      </c>
      <c r="G151" s="55">
        <f t="shared" si="32"/>
        <v>0</v>
      </c>
      <c r="H151" s="53">
        <f t="shared" si="32"/>
        <v>0</v>
      </c>
      <c r="I151" s="54">
        <f t="shared" si="32"/>
        <v>0</v>
      </c>
      <c r="J151" s="55">
        <f t="shared" si="32"/>
        <v>0</v>
      </c>
      <c r="K151" s="53">
        <f t="shared" si="32"/>
        <v>0</v>
      </c>
      <c r="L151" s="54">
        <f t="shared" si="32"/>
        <v>192</v>
      </c>
      <c r="M151" s="55">
        <f t="shared" si="32"/>
        <v>81</v>
      </c>
      <c r="N151" s="53">
        <f t="shared" si="32"/>
        <v>0</v>
      </c>
      <c r="O151" s="54">
        <f t="shared" si="32"/>
        <v>0</v>
      </c>
      <c r="P151" s="55">
        <f t="shared" si="32"/>
        <v>0</v>
      </c>
      <c r="Q151" s="53">
        <f t="shared" si="32"/>
        <v>0</v>
      </c>
      <c r="R151" s="54">
        <f t="shared" si="32"/>
        <v>192</v>
      </c>
      <c r="S151" s="55">
        <f t="shared" si="32"/>
        <v>81</v>
      </c>
      <c r="T151" s="56">
        <f>(T152+T157)/2</f>
        <v>3.3525</v>
      </c>
    </row>
    <row r="152" spans="1:20" s="42" customFormat="1" ht="13.5" hidden="1" customHeight="1" x14ac:dyDescent="0.2">
      <c r="A152" s="57"/>
      <c r="B152" s="94" t="s">
        <v>71</v>
      </c>
      <c r="C152" s="59" t="s">
        <v>72</v>
      </c>
      <c r="D152" s="95"/>
      <c r="E152" s="61">
        <f t="shared" ref="E152:S152" si="33">SUM(E153:E156)</f>
        <v>0</v>
      </c>
      <c r="F152" s="62">
        <f t="shared" si="33"/>
        <v>0</v>
      </c>
      <c r="G152" s="63">
        <f t="shared" si="33"/>
        <v>0</v>
      </c>
      <c r="H152" s="61">
        <f t="shared" si="33"/>
        <v>0</v>
      </c>
      <c r="I152" s="62">
        <f t="shared" si="33"/>
        <v>0</v>
      </c>
      <c r="J152" s="63">
        <f t="shared" si="33"/>
        <v>0</v>
      </c>
      <c r="K152" s="61">
        <f t="shared" si="33"/>
        <v>0</v>
      </c>
      <c r="L152" s="62">
        <f t="shared" si="33"/>
        <v>135</v>
      </c>
      <c r="M152" s="63">
        <f t="shared" si="33"/>
        <v>73</v>
      </c>
      <c r="N152" s="61">
        <f t="shared" si="33"/>
        <v>0</v>
      </c>
      <c r="O152" s="62">
        <f t="shared" si="33"/>
        <v>0</v>
      </c>
      <c r="P152" s="63">
        <f t="shared" si="33"/>
        <v>0</v>
      </c>
      <c r="Q152" s="61">
        <f t="shared" si="33"/>
        <v>0</v>
      </c>
      <c r="R152" s="62">
        <f t="shared" si="33"/>
        <v>135</v>
      </c>
      <c r="S152" s="63">
        <f t="shared" si="33"/>
        <v>73</v>
      </c>
      <c r="T152" s="64">
        <f>SUM(T153:T156)/4</f>
        <v>3.4050000000000002</v>
      </c>
    </row>
    <row r="153" spans="1:20" s="24" customFormat="1" ht="13.5" hidden="1" customHeight="1" x14ac:dyDescent="0.2">
      <c r="A153" s="33"/>
      <c r="B153" s="34" t="s">
        <v>17</v>
      </c>
      <c r="C153" s="66" t="s">
        <v>164</v>
      </c>
      <c r="D153" s="67" t="s">
        <v>10</v>
      </c>
      <c r="E153" s="37"/>
      <c r="F153" s="38"/>
      <c r="G153" s="39"/>
      <c r="H153" s="37"/>
      <c r="I153" s="38"/>
      <c r="J153" s="39"/>
      <c r="K153" s="37">
        <v>0</v>
      </c>
      <c r="L153" s="38">
        <v>53</v>
      </c>
      <c r="M153" s="39">
        <v>22</v>
      </c>
      <c r="N153" s="37"/>
      <c r="O153" s="38"/>
      <c r="P153" s="39"/>
      <c r="Q153" s="107">
        <f t="shared" ref="Q153:S156" si="34">E153+H153+K153+N153</f>
        <v>0</v>
      </c>
      <c r="R153" s="108">
        <f t="shared" si="34"/>
        <v>53</v>
      </c>
      <c r="S153" s="109">
        <f t="shared" si="34"/>
        <v>22</v>
      </c>
      <c r="T153" s="110">
        <v>3.36</v>
      </c>
    </row>
    <row r="154" spans="1:20" s="24" customFormat="1" ht="13.5" hidden="1" customHeight="1" x14ac:dyDescent="0.2">
      <c r="A154" s="33"/>
      <c r="B154" s="34" t="s">
        <v>19</v>
      </c>
      <c r="C154" s="66" t="s">
        <v>165</v>
      </c>
      <c r="D154" s="67" t="s">
        <v>10</v>
      </c>
      <c r="E154" s="37"/>
      <c r="F154" s="38"/>
      <c r="G154" s="39"/>
      <c r="H154" s="37"/>
      <c r="I154" s="38"/>
      <c r="J154" s="39"/>
      <c r="K154" s="37">
        <v>0</v>
      </c>
      <c r="L154" s="38">
        <v>65</v>
      </c>
      <c r="M154" s="39">
        <v>39</v>
      </c>
      <c r="N154" s="37"/>
      <c r="O154" s="38"/>
      <c r="P154" s="39"/>
      <c r="Q154" s="107">
        <f>E154+H154+K154+N154</f>
        <v>0</v>
      </c>
      <c r="R154" s="108">
        <f>F154+I154+L154+O154</f>
        <v>65</v>
      </c>
      <c r="S154" s="109">
        <f>G154+J154+M154+P154</f>
        <v>39</v>
      </c>
      <c r="T154" s="110">
        <v>3.46</v>
      </c>
    </row>
    <row r="155" spans="1:20" s="24" customFormat="1" ht="13.5" hidden="1" customHeight="1" x14ac:dyDescent="0.2">
      <c r="A155" s="33"/>
      <c r="B155" s="34" t="s">
        <v>21</v>
      </c>
      <c r="C155" s="66" t="s">
        <v>166</v>
      </c>
      <c r="D155" s="67" t="s">
        <v>10</v>
      </c>
      <c r="E155" s="37"/>
      <c r="F155" s="38"/>
      <c r="G155" s="39"/>
      <c r="H155" s="37"/>
      <c r="I155" s="38"/>
      <c r="J155" s="39"/>
      <c r="K155" s="37">
        <v>0</v>
      </c>
      <c r="L155" s="38">
        <v>2</v>
      </c>
      <c r="M155" s="39">
        <v>4</v>
      </c>
      <c r="N155" s="37"/>
      <c r="O155" s="38"/>
      <c r="P155" s="39"/>
      <c r="Q155" s="107">
        <f t="shared" si="34"/>
        <v>0</v>
      </c>
      <c r="R155" s="108">
        <f t="shared" si="34"/>
        <v>2</v>
      </c>
      <c r="S155" s="109">
        <f t="shared" si="34"/>
        <v>4</v>
      </c>
      <c r="T155" s="110">
        <v>3.49</v>
      </c>
    </row>
    <row r="156" spans="1:20" s="24" customFormat="1" ht="13.5" hidden="1" customHeight="1" x14ac:dyDescent="0.2">
      <c r="A156" s="33"/>
      <c r="B156" s="34" t="s">
        <v>23</v>
      </c>
      <c r="C156" s="66" t="s">
        <v>167</v>
      </c>
      <c r="D156" s="67" t="s">
        <v>10</v>
      </c>
      <c r="E156" s="37"/>
      <c r="F156" s="38"/>
      <c r="G156" s="39"/>
      <c r="H156" s="37"/>
      <c r="I156" s="38"/>
      <c r="J156" s="39"/>
      <c r="K156" s="37">
        <v>0</v>
      </c>
      <c r="L156" s="38">
        <v>15</v>
      </c>
      <c r="M156" s="39">
        <v>8</v>
      </c>
      <c r="N156" s="37"/>
      <c r="O156" s="38"/>
      <c r="P156" s="39"/>
      <c r="Q156" s="107">
        <f t="shared" si="34"/>
        <v>0</v>
      </c>
      <c r="R156" s="108">
        <f t="shared" si="34"/>
        <v>15</v>
      </c>
      <c r="S156" s="109">
        <f t="shared" si="34"/>
        <v>8</v>
      </c>
      <c r="T156" s="110">
        <v>3.31</v>
      </c>
    </row>
    <row r="157" spans="1:20" s="42" customFormat="1" ht="13.5" hidden="1" customHeight="1" x14ac:dyDescent="0.2">
      <c r="A157" s="70"/>
      <c r="B157" s="356" t="s">
        <v>92</v>
      </c>
      <c r="C157" s="357" t="s">
        <v>93</v>
      </c>
      <c r="D157" s="97"/>
      <c r="E157" s="98">
        <f t="shared" ref="E157:S157" si="35">SUM(E158:E159)</f>
        <v>0</v>
      </c>
      <c r="F157" s="75">
        <f t="shared" si="35"/>
        <v>0</v>
      </c>
      <c r="G157" s="76">
        <f t="shared" si="35"/>
        <v>0</v>
      </c>
      <c r="H157" s="98">
        <f t="shared" si="35"/>
        <v>0</v>
      </c>
      <c r="I157" s="75">
        <f t="shared" si="35"/>
        <v>0</v>
      </c>
      <c r="J157" s="76">
        <f t="shared" si="35"/>
        <v>0</v>
      </c>
      <c r="K157" s="98">
        <f t="shared" si="35"/>
        <v>0</v>
      </c>
      <c r="L157" s="75">
        <f t="shared" si="35"/>
        <v>57</v>
      </c>
      <c r="M157" s="76">
        <f t="shared" si="35"/>
        <v>8</v>
      </c>
      <c r="N157" s="98">
        <f t="shared" si="35"/>
        <v>0</v>
      </c>
      <c r="O157" s="75">
        <f t="shared" si="35"/>
        <v>0</v>
      </c>
      <c r="P157" s="76">
        <f t="shared" si="35"/>
        <v>0</v>
      </c>
      <c r="Q157" s="98">
        <f t="shared" si="35"/>
        <v>0</v>
      </c>
      <c r="R157" s="75">
        <f t="shared" si="35"/>
        <v>57</v>
      </c>
      <c r="S157" s="76">
        <f t="shared" si="35"/>
        <v>8</v>
      </c>
      <c r="T157" s="99">
        <f>SUM(T158:T159)/1</f>
        <v>3.3</v>
      </c>
    </row>
    <row r="158" spans="1:20" s="24" customFormat="1" ht="13.5" hidden="1" customHeight="1" x14ac:dyDescent="0.2">
      <c r="A158" s="33"/>
      <c r="B158" s="34" t="s">
        <v>17</v>
      </c>
      <c r="C158" s="66" t="s">
        <v>168</v>
      </c>
      <c r="D158" s="67" t="s">
        <v>10</v>
      </c>
      <c r="E158" s="37"/>
      <c r="F158" s="38"/>
      <c r="G158" s="39"/>
      <c r="H158" s="37"/>
      <c r="I158" s="38"/>
      <c r="J158" s="39"/>
      <c r="K158" s="37"/>
      <c r="L158" s="38"/>
      <c r="M158" s="39"/>
      <c r="N158" s="37"/>
      <c r="O158" s="38"/>
      <c r="P158" s="39"/>
      <c r="Q158" s="107">
        <f t="shared" ref="Q158:S159" si="36">E158+H158+K158+N158</f>
        <v>0</v>
      </c>
      <c r="R158" s="108">
        <f t="shared" si="36"/>
        <v>0</v>
      </c>
      <c r="S158" s="109">
        <f t="shared" si="36"/>
        <v>0</v>
      </c>
      <c r="T158" s="110"/>
    </row>
    <row r="159" spans="1:20" s="24" customFormat="1" ht="13.5" hidden="1" customHeight="1" x14ac:dyDescent="0.2">
      <c r="A159" s="43"/>
      <c r="B159" s="44" t="s">
        <v>19</v>
      </c>
      <c r="C159" s="80" t="s">
        <v>169</v>
      </c>
      <c r="D159" s="81" t="s">
        <v>10</v>
      </c>
      <c r="E159" s="47"/>
      <c r="F159" s="48"/>
      <c r="G159" s="49"/>
      <c r="H159" s="47"/>
      <c r="I159" s="48"/>
      <c r="J159" s="49"/>
      <c r="K159" s="47">
        <v>0</v>
      </c>
      <c r="L159" s="48">
        <v>57</v>
      </c>
      <c r="M159" s="49">
        <v>8</v>
      </c>
      <c r="N159" s="47"/>
      <c r="O159" s="48"/>
      <c r="P159" s="49"/>
      <c r="Q159" s="113">
        <f t="shared" si="36"/>
        <v>0</v>
      </c>
      <c r="R159" s="114">
        <f t="shared" si="36"/>
        <v>57</v>
      </c>
      <c r="S159" s="115">
        <f t="shared" si="36"/>
        <v>8</v>
      </c>
      <c r="T159" s="116">
        <v>3.3</v>
      </c>
    </row>
    <row r="160" spans="1:20" s="78" customFormat="1" ht="13.5" hidden="1" customHeight="1" x14ac:dyDescent="0.2">
      <c r="A160" s="51" t="s">
        <v>170</v>
      </c>
      <c r="B160" s="17" t="s">
        <v>171</v>
      </c>
      <c r="C160" s="18"/>
      <c r="D160" s="52"/>
      <c r="E160" s="53">
        <f t="shared" ref="E160:S160" si="37">E161+E168</f>
        <v>0</v>
      </c>
      <c r="F160" s="54">
        <f t="shared" si="37"/>
        <v>0</v>
      </c>
      <c r="G160" s="55">
        <f t="shared" si="37"/>
        <v>0</v>
      </c>
      <c r="H160" s="53">
        <f t="shared" si="37"/>
        <v>0</v>
      </c>
      <c r="I160" s="54">
        <f t="shared" si="37"/>
        <v>0</v>
      </c>
      <c r="J160" s="55">
        <f t="shared" si="37"/>
        <v>0</v>
      </c>
      <c r="K160" s="53">
        <f t="shared" si="37"/>
        <v>0</v>
      </c>
      <c r="L160" s="54">
        <f t="shared" si="37"/>
        <v>189</v>
      </c>
      <c r="M160" s="55">
        <f t="shared" si="37"/>
        <v>164</v>
      </c>
      <c r="N160" s="53">
        <f t="shared" si="37"/>
        <v>0</v>
      </c>
      <c r="O160" s="54">
        <f t="shared" si="37"/>
        <v>10</v>
      </c>
      <c r="P160" s="55">
        <f t="shared" si="37"/>
        <v>14</v>
      </c>
      <c r="Q160" s="53">
        <f t="shared" si="37"/>
        <v>0</v>
      </c>
      <c r="R160" s="54">
        <f t="shared" si="37"/>
        <v>199</v>
      </c>
      <c r="S160" s="55">
        <f t="shared" si="37"/>
        <v>178</v>
      </c>
      <c r="T160" s="56">
        <f>(T161+T168)/1</f>
        <v>3.4833333333333329</v>
      </c>
    </row>
    <row r="161" spans="1:20" s="106" customFormat="1" ht="13.5" hidden="1" customHeight="1" x14ac:dyDescent="0.2">
      <c r="A161" s="57"/>
      <c r="B161" s="124" t="s">
        <v>71</v>
      </c>
      <c r="C161" s="125" t="s">
        <v>72</v>
      </c>
      <c r="D161" s="126"/>
      <c r="E161" s="127">
        <f t="shared" ref="E161:S161" si="38">SUM(E162:E167)</f>
        <v>0</v>
      </c>
      <c r="F161" s="128">
        <f t="shared" si="38"/>
        <v>0</v>
      </c>
      <c r="G161" s="129">
        <f t="shared" si="38"/>
        <v>0</v>
      </c>
      <c r="H161" s="127">
        <f t="shared" si="38"/>
        <v>0</v>
      </c>
      <c r="I161" s="128">
        <f t="shared" si="38"/>
        <v>0</v>
      </c>
      <c r="J161" s="129">
        <f t="shared" si="38"/>
        <v>0</v>
      </c>
      <c r="K161" s="127">
        <f t="shared" si="38"/>
        <v>0</v>
      </c>
      <c r="L161" s="128">
        <f t="shared" si="38"/>
        <v>189</v>
      </c>
      <c r="M161" s="129">
        <f t="shared" si="38"/>
        <v>164</v>
      </c>
      <c r="N161" s="127">
        <f t="shared" si="38"/>
        <v>0</v>
      </c>
      <c r="O161" s="128">
        <f t="shared" si="38"/>
        <v>10</v>
      </c>
      <c r="P161" s="129">
        <f t="shared" si="38"/>
        <v>14</v>
      </c>
      <c r="Q161" s="127">
        <f t="shared" si="38"/>
        <v>0</v>
      </c>
      <c r="R161" s="128">
        <f t="shared" si="38"/>
        <v>199</v>
      </c>
      <c r="S161" s="129">
        <f t="shared" si="38"/>
        <v>178</v>
      </c>
      <c r="T161" s="130">
        <f>SUM(T162:T167)/6</f>
        <v>3.4833333333333329</v>
      </c>
    </row>
    <row r="162" spans="1:20" s="24" customFormat="1" ht="13.5" hidden="1" customHeight="1" x14ac:dyDescent="0.2">
      <c r="A162" s="33"/>
      <c r="B162" s="131" t="s">
        <v>17</v>
      </c>
      <c r="C162" s="132" t="s">
        <v>172</v>
      </c>
      <c r="D162" s="133" t="s">
        <v>10</v>
      </c>
      <c r="E162" s="175"/>
      <c r="F162" s="176"/>
      <c r="G162" s="177"/>
      <c r="H162" s="175"/>
      <c r="I162" s="176"/>
      <c r="J162" s="177"/>
      <c r="K162" s="175">
        <v>0</v>
      </c>
      <c r="L162" s="176">
        <v>36</v>
      </c>
      <c r="M162" s="177">
        <v>34</v>
      </c>
      <c r="N162" s="175"/>
      <c r="O162" s="176"/>
      <c r="P162" s="177"/>
      <c r="Q162" s="178">
        <f t="shared" ref="Q162:S167" si="39">E162+H162+K162+N162</f>
        <v>0</v>
      </c>
      <c r="R162" s="179">
        <f t="shared" si="39"/>
        <v>36</v>
      </c>
      <c r="S162" s="180">
        <f t="shared" si="39"/>
        <v>34</v>
      </c>
      <c r="T162" s="181">
        <v>3.45</v>
      </c>
    </row>
    <row r="163" spans="1:20" s="24" customFormat="1" ht="13.5" hidden="1" customHeight="1" x14ac:dyDescent="0.2">
      <c r="A163" s="33"/>
      <c r="B163" s="131" t="s">
        <v>19</v>
      </c>
      <c r="C163" s="132" t="s">
        <v>173</v>
      </c>
      <c r="D163" s="133" t="s">
        <v>10</v>
      </c>
      <c r="E163" s="175"/>
      <c r="F163" s="176"/>
      <c r="G163" s="177"/>
      <c r="H163" s="175"/>
      <c r="I163" s="176"/>
      <c r="J163" s="177"/>
      <c r="K163" s="175">
        <v>0</v>
      </c>
      <c r="L163" s="176">
        <v>17</v>
      </c>
      <c r="M163" s="177">
        <v>61</v>
      </c>
      <c r="N163" s="175"/>
      <c r="O163" s="176"/>
      <c r="P163" s="177"/>
      <c r="Q163" s="178">
        <f t="shared" si="39"/>
        <v>0</v>
      </c>
      <c r="R163" s="179">
        <f t="shared" si="39"/>
        <v>17</v>
      </c>
      <c r="S163" s="180">
        <f t="shared" si="39"/>
        <v>61</v>
      </c>
      <c r="T163" s="181">
        <v>3.54</v>
      </c>
    </row>
    <row r="164" spans="1:20" s="24" customFormat="1" ht="13.5" hidden="1" customHeight="1" x14ac:dyDescent="0.2">
      <c r="A164" s="33"/>
      <c r="B164" s="131" t="s">
        <v>21</v>
      </c>
      <c r="C164" s="132" t="s">
        <v>68</v>
      </c>
      <c r="D164" s="133" t="s">
        <v>10</v>
      </c>
      <c r="E164" s="175"/>
      <c r="F164" s="176"/>
      <c r="G164" s="177"/>
      <c r="H164" s="175"/>
      <c r="I164" s="176"/>
      <c r="J164" s="177"/>
      <c r="K164" s="175">
        <v>0</v>
      </c>
      <c r="L164" s="176">
        <v>113</v>
      </c>
      <c r="M164" s="177">
        <v>52</v>
      </c>
      <c r="N164" s="175"/>
      <c r="O164" s="176"/>
      <c r="P164" s="177"/>
      <c r="Q164" s="178">
        <f t="shared" si="39"/>
        <v>0</v>
      </c>
      <c r="R164" s="179">
        <f t="shared" si="39"/>
        <v>113</v>
      </c>
      <c r="S164" s="180">
        <f t="shared" si="39"/>
        <v>52</v>
      </c>
      <c r="T164" s="181">
        <v>3.43</v>
      </c>
    </row>
    <row r="165" spans="1:20" s="24" customFormat="1" ht="13.5" hidden="1" customHeight="1" x14ac:dyDescent="0.2">
      <c r="A165" s="33"/>
      <c r="B165" s="131" t="s">
        <v>23</v>
      </c>
      <c r="C165" s="132" t="s">
        <v>174</v>
      </c>
      <c r="D165" s="133" t="s">
        <v>10</v>
      </c>
      <c r="E165" s="175"/>
      <c r="F165" s="176"/>
      <c r="G165" s="177"/>
      <c r="H165" s="175"/>
      <c r="I165" s="176"/>
      <c r="J165" s="177"/>
      <c r="K165" s="175">
        <v>0</v>
      </c>
      <c r="L165" s="176">
        <v>18</v>
      </c>
      <c r="M165" s="177">
        <v>13</v>
      </c>
      <c r="N165" s="175"/>
      <c r="O165" s="176"/>
      <c r="P165" s="177"/>
      <c r="Q165" s="178">
        <f t="shared" si="39"/>
        <v>0</v>
      </c>
      <c r="R165" s="179">
        <f t="shared" si="39"/>
        <v>18</v>
      </c>
      <c r="S165" s="180">
        <f t="shared" si="39"/>
        <v>13</v>
      </c>
      <c r="T165" s="181">
        <v>3.45</v>
      </c>
    </row>
    <row r="166" spans="1:20" s="24" customFormat="1" ht="13.5" hidden="1" customHeight="1" x14ac:dyDescent="0.2">
      <c r="A166" s="33"/>
      <c r="B166" s="131" t="s">
        <v>25</v>
      </c>
      <c r="C166" s="132" t="s">
        <v>175</v>
      </c>
      <c r="D166" s="133" t="s">
        <v>10</v>
      </c>
      <c r="E166" s="175"/>
      <c r="F166" s="176"/>
      <c r="G166" s="177"/>
      <c r="H166" s="175"/>
      <c r="I166" s="176"/>
      <c r="J166" s="177"/>
      <c r="K166" s="175">
        <v>0</v>
      </c>
      <c r="L166" s="176">
        <v>5</v>
      </c>
      <c r="M166" s="177">
        <v>4</v>
      </c>
      <c r="N166" s="175"/>
      <c r="O166" s="176"/>
      <c r="P166" s="177"/>
      <c r="Q166" s="178">
        <f t="shared" si="39"/>
        <v>0</v>
      </c>
      <c r="R166" s="179">
        <f t="shared" si="39"/>
        <v>5</v>
      </c>
      <c r="S166" s="180">
        <f t="shared" si="39"/>
        <v>4</v>
      </c>
      <c r="T166" s="181">
        <v>3.52</v>
      </c>
    </row>
    <row r="167" spans="1:20" s="24" customFormat="1" ht="13.5" hidden="1" customHeight="1" x14ac:dyDescent="0.2">
      <c r="A167" s="33"/>
      <c r="B167" s="131" t="s">
        <v>27</v>
      </c>
      <c r="C167" s="132" t="s">
        <v>175</v>
      </c>
      <c r="D167" s="133" t="s">
        <v>11</v>
      </c>
      <c r="E167" s="175"/>
      <c r="F167" s="176"/>
      <c r="G167" s="177"/>
      <c r="H167" s="175"/>
      <c r="I167" s="176"/>
      <c r="J167" s="177"/>
      <c r="K167" s="175"/>
      <c r="L167" s="176"/>
      <c r="M167" s="177"/>
      <c r="N167" s="175">
        <v>0</v>
      </c>
      <c r="O167" s="176">
        <v>10</v>
      </c>
      <c r="P167" s="177">
        <v>14</v>
      </c>
      <c r="Q167" s="178">
        <f t="shared" si="39"/>
        <v>0</v>
      </c>
      <c r="R167" s="179">
        <f t="shared" si="39"/>
        <v>10</v>
      </c>
      <c r="S167" s="180">
        <f t="shared" si="39"/>
        <v>14</v>
      </c>
      <c r="T167" s="181">
        <v>3.51</v>
      </c>
    </row>
    <row r="168" spans="1:20" s="42" customFormat="1" ht="13.5" hidden="1" customHeight="1" x14ac:dyDescent="0.2">
      <c r="A168" s="70"/>
      <c r="B168" s="359" t="s">
        <v>92</v>
      </c>
      <c r="C168" s="360" t="s">
        <v>93</v>
      </c>
      <c r="D168" s="134"/>
      <c r="E168" s="135">
        <f t="shared" ref="E168:S168" si="40">SUM(E169:E170)</f>
        <v>0</v>
      </c>
      <c r="F168" s="136">
        <f t="shared" si="40"/>
        <v>0</v>
      </c>
      <c r="G168" s="137">
        <f t="shared" si="40"/>
        <v>0</v>
      </c>
      <c r="H168" s="135">
        <f t="shared" si="40"/>
        <v>0</v>
      </c>
      <c r="I168" s="136">
        <f t="shared" si="40"/>
        <v>0</v>
      </c>
      <c r="J168" s="137">
        <f t="shared" si="40"/>
        <v>0</v>
      </c>
      <c r="K168" s="135">
        <f t="shared" si="40"/>
        <v>0</v>
      </c>
      <c r="L168" s="136">
        <f t="shared" si="40"/>
        <v>0</v>
      </c>
      <c r="M168" s="137">
        <f t="shared" si="40"/>
        <v>0</v>
      </c>
      <c r="N168" s="135">
        <f t="shared" si="40"/>
        <v>0</v>
      </c>
      <c r="O168" s="136">
        <f t="shared" si="40"/>
        <v>0</v>
      </c>
      <c r="P168" s="137">
        <f t="shared" si="40"/>
        <v>0</v>
      </c>
      <c r="Q168" s="135">
        <f t="shared" si="40"/>
        <v>0</v>
      </c>
      <c r="R168" s="136">
        <f t="shared" si="40"/>
        <v>0</v>
      </c>
      <c r="S168" s="137">
        <f t="shared" si="40"/>
        <v>0</v>
      </c>
      <c r="T168" s="138">
        <f>SUM(T169:T170)/1</f>
        <v>0</v>
      </c>
    </row>
    <row r="169" spans="1:20" s="24" customFormat="1" ht="13.5" hidden="1" customHeight="1" x14ac:dyDescent="0.2">
      <c r="A169" s="33"/>
      <c r="B169" s="131" t="s">
        <v>17</v>
      </c>
      <c r="C169" s="132" t="s">
        <v>68</v>
      </c>
      <c r="D169" s="133" t="s">
        <v>10</v>
      </c>
      <c r="E169" s="175"/>
      <c r="F169" s="176"/>
      <c r="G169" s="177"/>
      <c r="H169" s="175"/>
      <c r="I169" s="176"/>
      <c r="J169" s="177"/>
      <c r="K169" s="175"/>
      <c r="L169" s="176"/>
      <c r="M169" s="177"/>
      <c r="N169" s="175"/>
      <c r="O169" s="176"/>
      <c r="P169" s="177"/>
      <c r="Q169" s="178">
        <f t="shared" ref="Q169:S170" si="41">E169+H169+K169+N169</f>
        <v>0</v>
      </c>
      <c r="R169" s="179">
        <f t="shared" si="41"/>
        <v>0</v>
      </c>
      <c r="S169" s="180">
        <f t="shared" si="41"/>
        <v>0</v>
      </c>
      <c r="T169" s="181"/>
    </row>
    <row r="170" spans="1:20" s="24" customFormat="1" ht="13.5" hidden="1" customHeight="1" x14ac:dyDescent="0.2">
      <c r="A170" s="43"/>
      <c r="B170" s="182" t="s">
        <v>19</v>
      </c>
      <c r="C170" s="183" t="s">
        <v>176</v>
      </c>
      <c r="D170" s="133" t="s">
        <v>10</v>
      </c>
      <c r="E170" s="175"/>
      <c r="F170" s="176"/>
      <c r="G170" s="177"/>
      <c r="H170" s="175"/>
      <c r="I170" s="176"/>
      <c r="J170" s="177"/>
      <c r="K170" s="175"/>
      <c r="L170" s="176"/>
      <c r="M170" s="177"/>
      <c r="N170" s="175"/>
      <c r="O170" s="176"/>
      <c r="P170" s="177"/>
      <c r="Q170" s="178">
        <f t="shared" si="41"/>
        <v>0</v>
      </c>
      <c r="R170" s="179">
        <f t="shared" si="41"/>
        <v>0</v>
      </c>
      <c r="S170" s="180">
        <f t="shared" si="41"/>
        <v>0</v>
      </c>
      <c r="T170" s="181"/>
    </row>
    <row r="171" spans="1:20" s="24" customFormat="1" ht="14.1" customHeight="1" x14ac:dyDescent="0.2">
      <c r="A171" s="673" t="s">
        <v>177</v>
      </c>
      <c r="B171" s="674"/>
      <c r="C171" s="674"/>
      <c r="D171" s="675"/>
      <c r="E171" s="142">
        <f t="shared" ref="E171:S171" si="42">E7+E31+E62+E87+E97+E118+E135+E150+E152+E161</f>
        <v>0</v>
      </c>
      <c r="F171" s="143">
        <f t="shared" si="42"/>
        <v>2</v>
      </c>
      <c r="G171" s="144">
        <f t="shared" si="42"/>
        <v>90</v>
      </c>
      <c r="H171" s="142">
        <f t="shared" si="42"/>
        <v>0</v>
      </c>
      <c r="I171" s="143">
        <f t="shared" si="42"/>
        <v>72</v>
      </c>
      <c r="J171" s="144">
        <f t="shared" si="42"/>
        <v>1064</v>
      </c>
      <c r="K171" s="142">
        <f t="shared" si="42"/>
        <v>1</v>
      </c>
      <c r="L171" s="143">
        <f t="shared" si="42"/>
        <v>2253</v>
      </c>
      <c r="M171" s="144">
        <f t="shared" si="42"/>
        <v>1798</v>
      </c>
      <c r="N171" s="142">
        <f t="shared" si="42"/>
        <v>1</v>
      </c>
      <c r="O171" s="143">
        <f t="shared" si="42"/>
        <v>154</v>
      </c>
      <c r="P171" s="144">
        <f t="shared" si="42"/>
        <v>100</v>
      </c>
      <c r="Q171" s="142">
        <f t="shared" si="42"/>
        <v>2</v>
      </c>
      <c r="R171" s="143">
        <f t="shared" si="42"/>
        <v>2481</v>
      </c>
      <c r="S171" s="144">
        <f t="shared" si="42"/>
        <v>3052</v>
      </c>
      <c r="T171" s="145">
        <f>SUM(T7,T31,T62,T87,T97,T118,T135,T150,T152,T161)/10</f>
        <v>3.4694904761904768</v>
      </c>
    </row>
    <row r="172" spans="1:20" s="24" customFormat="1" ht="14.1" customHeight="1" x14ac:dyDescent="0.2">
      <c r="A172" s="676" t="s">
        <v>178</v>
      </c>
      <c r="B172" s="677"/>
      <c r="C172" s="677"/>
      <c r="D172" s="678"/>
      <c r="E172" s="146">
        <f t="shared" ref="E172:S172" si="43">E50+E78+E92+E105+E128+E144+E157+E168</f>
        <v>0</v>
      </c>
      <c r="F172" s="147">
        <f t="shared" si="43"/>
        <v>0</v>
      </c>
      <c r="G172" s="148">
        <f t="shared" si="43"/>
        <v>0</v>
      </c>
      <c r="H172" s="146">
        <f t="shared" si="43"/>
        <v>0</v>
      </c>
      <c r="I172" s="147">
        <f t="shared" si="43"/>
        <v>0</v>
      </c>
      <c r="J172" s="148">
        <f t="shared" si="43"/>
        <v>0</v>
      </c>
      <c r="K172" s="146">
        <f t="shared" si="43"/>
        <v>0</v>
      </c>
      <c r="L172" s="147">
        <f t="shared" si="43"/>
        <v>918</v>
      </c>
      <c r="M172" s="148">
        <f t="shared" si="43"/>
        <v>191</v>
      </c>
      <c r="N172" s="146">
        <f t="shared" si="43"/>
        <v>0</v>
      </c>
      <c r="O172" s="147">
        <f t="shared" si="43"/>
        <v>0</v>
      </c>
      <c r="P172" s="148">
        <f t="shared" si="43"/>
        <v>0</v>
      </c>
      <c r="Q172" s="146">
        <f t="shared" si="43"/>
        <v>0</v>
      </c>
      <c r="R172" s="147">
        <f t="shared" si="43"/>
        <v>918</v>
      </c>
      <c r="S172" s="148">
        <f t="shared" si="43"/>
        <v>191</v>
      </c>
      <c r="T172" s="149">
        <f>SUM(T50,T78,T92,T105,T128,T144,T157,T168)/7</f>
        <v>3.3755102040816332</v>
      </c>
    </row>
    <row r="173" spans="1:20" s="78" customFormat="1" ht="14.1" customHeight="1" x14ac:dyDescent="0.2">
      <c r="A173" s="679" t="s">
        <v>179</v>
      </c>
      <c r="B173" s="680"/>
      <c r="C173" s="680"/>
      <c r="D173" s="681"/>
      <c r="E173" s="150">
        <f>E171+E172</f>
        <v>0</v>
      </c>
      <c r="F173" s="151">
        <f>F171+F172</f>
        <v>2</v>
      </c>
      <c r="G173" s="152">
        <f>G171+G172</f>
        <v>90</v>
      </c>
      <c r="H173" s="150">
        <f t="shared" ref="H173:S173" si="44">H171+H172</f>
        <v>0</v>
      </c>
      <c r="I173" s="151">
        <f t="shared" si="44"/>
        <v>72</v>
      </c>
      <c r="J173" s="152">
        <f t="shared" si="44"/>
        <v>1064</v>
      </c>
      <c r="K173" s="150">
        <f t="shared" si="44"/>
        <v>1</v>
      </c>
      <c r="L173" s="151">
        <f t="shared" si="44"/>
        <v>3171</v>
      </c>
      <c r="M173" s="152">
        <f t="shared" si="44"/>
        <v>1989</v>
      </c>
      <c r="N173" s="150">
        <f t="shared" si="44"/>
        <v>1</v>
      </c>
      <c r="O173" s="151">
        <f t="shared" si="44"/>
        <v>154</v>
      </c>
      <c r="P173" s="152">
        <f t="shared" si="44"/>
        <v>100</v>
      </c>
      <c r="Q173" s="150">
        <f t="shared" si="44"/>
        <v>2</v>
      </c>
      <c r="R173" s="151">
        <f t="shared" si="44"/>
        <v>3399</v>
      </c>
      <c r="S173" s="152">
        <f t="shared" si="44"/>
        <v>3243</v>
      </c>
      <c r="T173" s="682">
        <f>(T171+T172)/2</f>
        <v>3.4225003401360548</v>
      </c>
    </row>
    <row r="174" spans="1:20" s="78" customFormat="1" ht="14.1" customHeight="1" x14ac:dyDescent="0.2">
      <c r="A174" s="679" t="s">
        <v>180</v>
      </c>
      <c r="B174" s="680"/>
      <c r="C174" s="680"/>
      <c r="D174" s="681"/>
      <c r="E174" s="154">
        <f>(E171/(E171+F171+G171)*100)</f>
        <v>0</v>
      </c>
      <c r="F174" s="155">
        <f>(F171/(E171+F171+G171)*100)</f>
        <v>2.1739130434782608</v>
      </c>
      <c r="G174" s="156">
        <f>(G171/(E171+F171+G171)*100)</f>
        <v>97.826086956521735</v>
      </c>
      <c r="H174" s="154">
        <f>H171/(H171+I171+J171)*100</f>
        <v>0</v>
      </c>
      <c r="I174" s="155">
        <f>I171/(H171+I171+J171)*100</f>
        <v>6.3380281690140841</v>
      </c>
      <c r="J174" s="156">
        <f>J171/(H171+I171+J171)*100</f>
        <v>93.661971830985919</v>
      </c>
      <c r="K174" s="154">
        <f>K171/(K171+L171+M171)*100</f>
        <v>2.4679170779861793E-2</v>
      </c>
      <c r="L174" s="155">
        <f>L171/(K171+L171+M171)*100</f>
        <v>55.602171767028629</v>
      </c>
      <c r="M174" s="156">
        <f>M171/(K171+L171+M171)*100</f>
        <v>44.373149062191509</v>
      </c>
      <c r="N174" s="154">
        <f>N171/(N171+O171+P171)*100</f>
        <v>0.39215686274509803</v>
      </c>
      <c r="O174" s="155">
        <f>O171/(N171+O171+P171)*100</f>
        <v>60.392156862745097</v>
      </c>
      <c r="P174" s="156">
        <f>P171/(N171+O171+P171)*100</f>
        <v>39.215686274509807</v>
      </c>
      <c r="Q174" s="154">
        <f>Q171/(Q171+R171+S171)*100</f>
        <v>3.6133694670280041E-2</v>
      </c>
      <c r="R174" s="155">
        <f>R171/(Q171+R171+S171)*100</f>
        <v>44.823848238482384</v>
      </c>
      <c r="S174" s="156">
        <f>S171/(Q171+R171+S171)*100</f>
        <v>55.14001806684734</v>
      </c>
      <c r="T174" s="683"/>
    </row>
    <row r="175" spans="1:20" s="78" customFormat="1" ht="14.1" customHeight="1" x14ac:dyDescent="0.2">
      <c r="A175" s="684" t="s">
        <v>181</v>
      </c>
      <c r="B175" s="685"/>
      <c r="C175" s="685"/>
      <c r="D175" s="686"/>
      <c r="E175" s="687">
        <f>SUM(T23:T29)/7</f>
        <v>3.7800000000000002</v>
      </c>
      <c r="F175" s="688"/>
      <c r="G175" s="689"/>
      <c r="H175" s="687">
        <f>SUM(T8:T22)/14</f>
        <v>3.7278571428571432</v>
      </c>
      <c r="I175" s="688"/>
      <c r="J175" s="689"/>
      <c r="K175" s="687">
        <f>SUM(T31,T63,T65,T67,T69,T71,T73,T76,T77,T87,T97,T119,T120,T121,T122,T124,T125,T126,T127,T135,T150,T152,T161)/21</f>
        <v>3.4595804988662131</v>
      </c>
      <c r="L175" s="688"/>
      <c r="M175" s="689"/>
      <c r="N175" s="687">
        <f>SUM(T64,T66,T68,T70,T72,T74,T75,T123,T167)/9</f>
        <v>3.4211111111111112</v>
      </c>
      <c r="O175" s="688"/>
      <c r="P175" s="689"/>
      <c r="Q175" s="661">
        <f>SUM(Q173:S173)</f>
        <v>6644</v>
      </c>
      <c r="R175" s="662"/>
      <c r="S175" s="662"/>
      <c r="T175" s="663"/>
    </row>
    <row r="176" spans="1:20" s="78" customFormat="1" ht="14.1" customHeight="1" x14ac:dyDescent="0.2">
      <c r="A176" s="667" t="s">
        <v>182</v>
      </c>
      <c r="B176" s="668"/>
      <c r="C176" s="668"/>
      <c r="D176" s="669"/>
      <c r="E176" s="670">
        <v>0</v>
      </c>
      <c r="F176" s="671"/>
      <c r="G176" s="672"/>
      <c r="H176" s="670">
        <v>0</v>
      </c>
      <c r="I176" s="671"/>
      <c r="J176" s="672"/>
      <c r="K176" s="670">
        <f>SUM(T50,T78,T92,T105,T129,T144,T157,T168)/7</f>
        <v>3.3255102040816333</v>
      </c>
      <c r="L176" s="671"/>
      <c r="M176" s="672"/>
      <c r="N176" s="670">
        <v>0</v>
      </c>
      <c r="O176" s="671"/>
      <c r="P176" s="672"/>
      <c r="Q176" s="664"/>
      <c r="R176" s="665"/>
      <c r="S176" s="665"/>
      <c r="T176" s="666"/>
    </row>
    <row r="178" spans="1:24" ht="15.95" customHeight="1" thickBot="1" x14ac:dyDescent="0.25">
      <c r="A178" s="660" t="s">
        <v>360</v>
      </c>
      <c r="B178" s="660"/>
      <c r="C178" s="660"/>
      <c r="D178" s="660"/>
      <c r="E178" s="660"/>
      <c r="F178" s="660"/>
      <c r="G178" s="660"/>
      <c r="H178" s="660"/>
      <c r="I178" s="660"/>
      <c r="J178" s="660"/>
      <c r="K178" s="660"/>
      <c r="L178" s="660"/>
      <c r="M178" s="660"/>
      <c r="N178" s="660"/>
      <c r="O178" s="660"/>
      <c r="P178" s="660"/>
      <c r="Q178" s="660"/>
      <c r="R178" s="660"/>
      <c r="S178" s="660"/>
      <c r="T178" s="660"/>
    </row>
    <row r="179" spans="1:24" ht="15.95" customHeight="1" thickTop="1" x14ac:dyDescent="0.2">
      <c r="V179" s="157" t="s">
        <v>2</v>
      </c>
      <c r="W179" s="158" t="s">
        <v>184</v>
      </c>
      <c r="X179" s="159" t="s">
        <v>7</v>
      </c>
    </row>
    <row r="180" spans="1:24" ht="15.95" customHeight="1" x14ac:dyDescent="0.2">
      <c r="V180" s="160" t="s">
        <v>17</v>
      </c>
      <c r="W180" s="161" t="s">
        <v>185</v>
      </c>
      <c r="X180" s="162">
        <v>3.7452380952380957</v>
      </c>
    </row>
    <row r="181" spans="1:24" ht="15.95" customHeight="1" x14ac:dyDescent="0.2">
      <c r="V181" s="160" t="s">
        <v>19</v>
      </c>
      <c r="W181" s="163" t="s">
        <v>186</v>
      </c>
      <c r="X181" s="164">
        <v>3.3337500000000002</v>
      </c>
    </row>
    <row r="182" spans="1:24" ht="15.95" customHeight="1" x14ac:dyDescent="0.2">
      <c r="V182" s="160" t="s">
        <v>21</v>
      </c>
      <c r="W182" s="163" t="s">
        <v>187</v>
      </c>
      <c r="X182" s="164">
        <v>3.3899523809523808</v>
      </c>
    </row>
    <row r="183" spans="1:24" ht="15.95" customHeight="1" x14ac:dyDescent="0.2">
      <c r="V183" s="160" t="s">
        <v>23</v>
      </c>
      <c r="W183" s="163" t="s">
        <v>188</v>
      </c>
      <c r="X183" s="164">
        <v>3.4312500000000004</v>
      </c>
    </row>
    <row r="184" spans="1:24" ht="15.95" customHeight="1" x14ac:dyDescent="0.2">
      <c r="V184" s="160" t="s">
        <v>25</v>
      </c>
      <c r="W184" s="163" t="s">
        <v>189</v>
      </c>
      <c r="X184" s="164">
        <v>3.3664285714285711</v>
      </c>
    </row>
    <row r="185" spans="1:24" ht="15.95" customHeight="1" x14ac:dyDescent="0.2">
      <c r="V185" s="160" t="s">
        <v>27</v>
      </c>
      <c r="W185" s="163" t="s">
        <v>190</v>
      </c>
      <c r="X185" s="164">
        <v>3.4785714285714286</v>
      </c>
    </row>
    <row r="186" spans="1:24" ht="15.95" customHeight="1" x14ac:dyDescent="0.2">
      <c r="V186" s="160" t="s">
        <v>29</v>
      </c>
      <c r="W186" s="163" t="s">
        <v>191</v>
      </c>
      <c r="X186" s="164">
        <v>3.56</v>
      </c>
    </row>
    <row r="187" spans="1:24" ht="15.95" customHeight="1" x14ac:dyDescent="0.2">
      <c r="V187" s="160" t="s">
        <v>31</v>
      </c>
      <c r="W187" s="163" t="s">
        <v>192</v>
      </c>
      <c r="X187" s="164">
        <v>3.27</v>
      </c>
    </row>
    <row r="188" spans="1:24" ht="15.95" customHeight="1" x14ac:dyDescent="0.2">
      <c r="V188" s="160" t="s">
        <v>33</v>
      </c>
      <c r="W188" s="163" t="s">
        <v>193</v>
      </c>
      <c r="X188" s="164">
        <v>3.3525</v>
      </c>
    </row>
    <row r="189" spans="1:24" ht="15.95" customHeight="1" thickBot="1" x14ac:dyDescent="0.25">
      <c r="V189" s="165" t="s">
        <v>35</v>
      </c>
      <c r="W189" s="166" t="s">
        <v>194</v>
      </c>
      <c r="X189" s="167">
        <v>3.4833333333333329</v>
      </c>
    </row>
    <row r="190" spans="1:24" ht="15.95" customHeight="1" thickTop="1" thickBot="1" x14ac:dyDescent="0.25">
      <c r="V190" s="168"/>
      <c r="W190" s="168"/>
      <c r="X190" s="168"/>
    </row>
    <row r="191" spans="1:24" ht="15.95" customHeight="1" thickTop="1" x14ac:dyDescent="0.2">
      <c r="V191" s="157" t="s">
        <v>2</v>
      </c>
      <c r="W191" s="158" t="s">
        <v>195</v>
      </c>
      <c r="X191" s="159" t="s">
        <v>7</v>
      </c>
    </row>
    <row r="192" spans="1:24" ht="15.95" customHeight="1" x14ac:dyDescent="0.2">
      <c r="V192" s="160" t="s">
        <v>17</v>
      </c>
      <c r="W192" s="169" t="s">
        <v>8</v>
      </c>
      <c r="X192" s="162">
        <v>3.7800000000000002</v>
      </c>
    </row>
    <row r="193" spans="22:24" ht="15.95" customHeight="1" x14ac:dyDescent="0.2">
      <c r="V193" s="160" t="s">
        <v>19</v>
      </c>
      <c r="W193" s="170" t="s">
        <v>9</v>
      </c>
      <c r="X193" s="164">
        <v>3.7278571428571432</v>
      </c>
    </row>
    <row r="194" spans="22:24" ht="15.95" customHeight="1" x14ac:dyDescent="0.2">
      <c r="V194" s="160" t="s">
        <v>21</v>
      </c>
      <c r="W194" s="170" t="s">
        <v>10</v>
      </c>
      <c r="X194" s="164">
        <v>3.392545351473923</v>
      </c>
    </row>
    <row r="195" spans="22:24" ht="15.95" customHeight="1" thickBot="1" x14ac:dyDescent="0.25">
      <c r="V195" s="165" t="s">
        <v>23</v>
      </c>
      <c r="W195" s="171" t="s">
        <v>11</v>
      </c>
      <c r="X195" s="167">
        <v>3.4211111111111112</v>
      </c>
    </row>
    <row r="196" spans="22:24" ht="15.95" customHeight="1" thickTop="1" x14ac:dyDescent="0.2"/>
  </sheetData>
  <mergeCells count="34">
    <mergeCell ref="A1:T1"/>
    <mergeCell ref="A2:T2"/>
    <mergeCell ref="A4:A6"/>
    <mergeCell ref="B4:C6"/>
    <mergeCell ref="D4:D6"/>
    <mergeCell ref="Q4:S5"/>
    <mergeCell ref="T4:T6"/>
    <mergeCell ref="A114:A116"/>
    <mergeCell ref="B114:C116"/>
    <mergeCell ref="D114:D116"/>
    <mergeCell ref="Q114:S115"/>
    <mergeCell ref="T114:T116"/>
    <mergeCell ref="A58:A60"/>
    <mergeCell ref="B58:C60"/>
    <mergeCell ref="D58:D60"/>
    <mergeCell ref="Q58:S59"/>
    <mergeCell ref="T58:T60"/>
    <mergeCell ref="A171:D171"/>
    <mergeCell ref="A172:D172"/>
    <mergeCell ref="A173:D173"/>
    <mergeCell ref="T173:T174"/>
    <mergeCell ref="A174:D174"/>
    <mergeCell ref="A178:T178"/>
    <mergeCell ref="Q175:T176"/>
    <mergeCell ref="A176:D176"/>
    <mergeCell ref="E176:G176"/>
    <mergeCell ref="H176:J176"/>
    <mergeCell ref="K176:M176"/>
    <mergeCell ref="N176:P176"/>
    <mergeCell ref="A175:D175"/>
    <mergeCell ref="E175:G175"/>
    <mergeCell ref="H175:J175"/>
    <mergeCell ref="K175:M175"/>
    <mergeCell ref="N175:P175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256" firstPageNumber="5" orientation="portrait" useFirstPageNumber="1" horizontalDpi="4294967293" verticalDpi="0" r:id="rId1"/>
  <headerFooter>
    <oddFooter>&amp;L&amp;"+,Bold Italic"Informasi Alumni UNM - 2015/2016&amp;R&amp;"+,Bold Italic"~  &amp;P  ~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7"/>
  <sheetViews>
    <sheetView topLeftCell="A172" workbookViewId="0">
      <selection activeCell="AB197" sqref="AB197"/>
    </sheetView>
  </sheetViews>
  <sheetFormatPr defaultRowHeight="15.95" customHeight="1" x14ac:dyDescent="0.2"/>
  <cols>
    <col min="1" max="1" width="3.140625" style="7" customWidth="1"/>
    <col min="2" max="2" width="2.85546875" style="7" customWidth="1"/>
    <col min="3" max="3" width="21.7109375" style="7" customWidth="1"/>
    <col min="4" max="4" width="2.7109375" style="4" customWidth="1"/>
    <col min="5" max="5" width="3.5703125" style="5" customWidth="1"/>
    <col min="6" max="6" width="3.7109375" style="5" customWidth="1"/>
    <col min="7" max="7" width="4.5703125" style="5" customWidth="1"/>
    <col min="8" max="8" width="3.5703125" style="5" customWidth="1"/>
    <col min="9" max="9" width="4.42578125" style="5" customWidth="1"/>
    <col min="10" max="10" width="5.7109375" style="5" customWidth="1"/>
    <col min="11" max="11" width="3.7109375" style="5" customWidth="1"/>
    <col min="12" max="12" width="5.7109375" style="5" customWidth="1"/>
    <col min="13" max="13" width="6" style="5" customWidth="1"/>
    <col min="14" max="14" width="3.7109375" style="5" customWidth="1"/>
    <col min="15" max="15" width="4.5703125" style="5" customWidth="1"/>
    <col min="16" max="16" width="4.7109375" style="5" customWidth="1"/>
    <col min="17" max="17" width="4.140625" style="5" customWidth="1"/>
    <col min="18" max="18" width="5.85546875" style="5" customWidth="1"/>
    <col min="19" max="19" width="5.7109375" style="5" customWidth="1"/>
    <col min="20" max="20" width="4.85546875" style="6" customWidth="1"/>
    <col min="21" max="22" width="9.140625" style="7"/>
    <col min="23" max="24" width="19.42578125" style="7" customWidth="1"/>
    <col min="25" max="16384" width="9.140625" style="7"/>
  </cols>
  <sheetData>
    <row r="1" spans="1:20" s="1" customFormat="1" ht="15.95" customHeight="1" x14ac:dyDescent="0.2">
      <c r="A1" s="708" t="s">
        <v>0</v>
      </c>
      <c r="B1" s="708"/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708"/>
      <c r="R1" s="708"/>
      <c r="S1" s="708"/>
      <c r="T1" s="708"/>
    </row>
    <row r="2" spans="1:20" s="1" customFormat="1" ht="15.95" customHeight="1" x14ac:dyDescent="0.2">
      <c r="A2" s="709" t="s">
        <v>196</v>
      </c>
      <c r="B2" s="709"/>
      <c r="C2" s="709"/>
      <c r="D2" s="709"/>
      <c r="E2" s="709"/>
      <c r="F2" s="709"/>
      <c r="G2" s="709"/>
      <c r="H2" s="709"/>
      <c r="I2" s="709"/>
      <c r="J2" s="709"/>
      <c r="K2" s="709"/>
      <c r="L2" s="709"/>
      <c r="M2" s="709"/>
      <c r="N2" s="709"/>
      <c r="O2" s="709"/>
      <c r="P2" s="709"/>
      <c r="Q2" s="709"/>
      <c r="R2" s="709"/>
      <c r="S2" s="709"/>
      <c r="T2" s="709"/>
    </row>
    <row r="3" spans="1:20" ht="15.95" customHeight="1" x14ac:dyDescent="0.2">
      <c r="A3" s="2"/>
      <c r="B3" s="2"/>
      <c r="C3" s="3"/>
    </row>
    <row r="4" spans="1:20" s="10" customFormat="1" ht="14.1" hidden="1" customHeight="1" x14ac:dyDescent="0.2">
      <c r="A4" s="690" t="s">
        <v>2</v>
      </c>
      <c r="B4" s="693" t="s">
        <v>3</v>
      </c>
      <c r="C4" s="694"/>
      <c r="D4" s="697" t="s">
        <v>4</v>
      </c>
      <c r="E4" s="8" t="s">
        <v>5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700" t="s">
        <v>6</v>
      </c>
      <c r="R4" s="701"/>
      <c r="S4" s="702"/>
      <c r="T4" s="706" t="s">
        <v>7</v>
      </c>
    </row>
    <row r="5" spans="1:20" s="10" customFormat="1" ht="14.1" hidden="1" customHeight="1" x14ac:dyDescent="0.2">
      <c r="A5" s="691"/>
      <c r="B5" s="695"/>
      <c r="C5" s="696"/>
      <c r="D5" s="698"/>
      <c r="E5" s="8" t="s">
        <v>8</v>
      </c>
      <c r="F5" s="11"/>
      <c r="G5" s="12"/>
      <c r="H5" s="8" t="s">
        <v>9</v>
      </c>
      <c r="I5" s="11"/>
      <c r="J5" s="12"/>
      <c r="K5" s="8" t="s">
        <v>10</v>
      </c>
      <c r="L5" s="11"/>
      <c r="M5" s="12"/>
      <c r="N5" s="8" t="s">
        <v>11</v>
      </c>
      <c r="O5" s="11"/>
      <c r="P5" s="12"/>
      <c r="Q5" s="703"/>
      <c r="R5" s="704"/>
      <c r="S5" s="705"/>
      <c r="T5" s="707"/>
    </row>
    <row r="6" spans="1:20" s="10" customFormat="1" ht="38.25" hidden="1" customHeight="1" x14ac:dyDescent="0.2">
      <c r="A6" s="692"/>
      <c r="B6" s="695"/>
      <c r="C6" s="696"/>
      <c r="D6" s="699"/>
      <c r="E6" s="13" t="s">
        <v>12</v>
      </c>
      <c r="F6" s="14" t="s">
        <v>13</v>
      </c>
      <c r="G6" s="15" t="s">
        <v>14</v>
      </c>
      <c r="H6" s="13" t="s">
        <v>12</v>
      </c>
      <c r="I6" s="14" t="s">
        <v>13</v>
      </c>
      <c r="J6" s="15" t="s">
        <v>14</v>
      </c>
      <c r="K6" s="13" t="s">
        <v>12</v>
      </c>
      <c r="L6" s="14" t="s">
        <v>13</v>
      </c>
      <c r="M6" s="15" t="s">
        <v>14</v>
      </c>
      <c r="N6" s="13" t="s">
        <v>12</v>
      </c>
      <c r="O6" s="14" t="s">
        <v>13</v>
      </c>
      <c r="P6" s="15" t="s">
        <v>14</v>
      </c>
      <c r="Q6" s="13" t="s">
        <v>12</v>
      </c>
      <c r="R6" s="14" t="s">
        <v>13</v>
      </c>
      <c r="S6" s="15" t="s">
        <v>14</v>
      </c>
      <c r="T6" s="707"/>
    </row>
    <row r="7" spans="1:20" s="24" customFormat="1" ht="15.6" hidden="1" customHeight="1" x14ac:dyDescent="0.2">
      <c r="A7" s="16" t="s">
        <v>15</v>
      </c>
      <c r="B7" s="17" t="s">
        <v>16</v>
      </c>
      <c r="C7" s="18"/>
      <c r="D7" s="19"/>
      <c r="E7" s="20">
        <f t="shared" ref="E7:S7" si="0">SUM(E8,E9,E10:E11,E12,E13:E17,E18:E29)</f>
        <v>0</v>
      </c>
      <c r="F7" s="21">
        <f t="shared" si="0"/>
        <v>2</v>
      </c>
      <c r="G7" s="22">
        <f t="shared" si="0"/>
        <v>108</v>
      </c>
      <c r="H7" s="20">
        <f t="shared" si="0"/>
        <v>0</v>
      </c>
      <c r="I7" s="21">
        <f t="shared" si="0"/>
        <v>196</v>
      </c>
      <c r="J7" s="22">
        <f t="shared" si="0"/>
        <v>1306</v>
      </c>
      <c r="K7" s="20">
        <f t="shared" si="0"/>
        <v>0</v>
      </c>
      <c r="L7" s="21">
        <f t="shared" si="0"/>
        <v>0</v>
      </c>
      <c r="M7" s="22">
        <f t="shared" si="0"/>
        <v>0</v>
      </c>
      <c r="N7" s="20">
        <f t="shared" si="0"/>
        <v>0</v>
      </c>
      <c r="O7" s="21">
        <f t="shared" si="0"/>
        <v>0</v>
      </c>
      <c r="P7" s="22">
        <f t="shared" si="0"/>
        <v>0</v>
      </c>
      <c r="Q7" s="20">
        <f t="shared" si="0"/>
        <v>0</v>
      </c>
      <c r="R7" s="21">
        <f t="shared" si="0"/>
        <v>198</v>
      </c>
      <c r="S7" s="22">
        <f t="shared" si="0"/>
        <v>1414</v>
      </c>
      <c r="T7" s="23">
        <f>SUM(T8:T29)/21</f>
        <v>3.7442857142857147</v>
      </c>
    </row>
    <row r="8" spans="1:20" s="24" customFormat="1" ht="15" hidden="1" customHeight="1" x14ac:dyDescent="0.2">
      <c r="A8" s="25"/>
      <c r="B8" s="26" t="s">
        <v>17</v>
      </c>
      <c r="C8" s="27" t="s">
        <v>18</v>
      </c>
      <c r="D8" s="28" t="s">
        <v>9</v>
      </c>
      <c r="E8" s="29"/>
      <c r="F8" s="30"/>
      <c r="G8" s="31"/>
      <c r="H8" s="29"/>
      <c r="I8" s="30">
        <v>11</v>
      </c>
      <c r="J8" s="31">
        <v>153</v>
      </c>
      <c r="K8" s="29"/>
      <c r="L8" s="30"/>
      <c r="M8" s="31"/>
      <c r="N8" s="29"/>
      <c r="O8" s="30"/>
      <c r="P8" s="31"/>
      <c r="Q8" s="29">
        <f>SUM(E8,H8,K8,N8)</f>
        <v>0</v>
      </c>
      <c r="R8" s="30">
        <f>SUM(F8,I8,L8,O8)</f>
        <v>11</v>
      </c>
      <c r="S8" s="31">
        <f>SUM(G8,J8,M8,P8)</f>
        <v>153</v>
      </c>
      <c r="T8" s="32">
        <v>3.75</v>
      </c>
    </row>
    <row r="9" spans="1:20" s="24" customFormat="1" ht="15" hidden="1" customHeight="1" x14ac:dyDescent="0.2">
      <c r="A9" s="33"/>
      <c r="B9" s="34" t="s">
        <v>19</v>
      </c>
      <c r="C9" s="35" t="s">
        <v>20</v>
      </c>
      <c r="D9" s="36" t="s">
        <v>9</v>
      </c>
      <c r="E9" s="37"/>
      <c r="F9" s="38"/>
      <c r="G9" s="39"/>
      <c r="H9" s="37"/>
      <c r="I9" s="38">
        <v>6</v>
      </c>
      <c r="J9" s="39">
        <v>187</v>
      </c>
      <c r="K9" s="37"/>
      <c r="L9" s="38"/>
      <c r="M9" s="39"/>
      <c r="N9" s="37"/>
      <c r="O9" s="38"/>
      <c r="P9" s="39"/>
      <c r="Q9" s="37">
        <f t="shared" ref="Q9:S29" si="1">SUM(E9,H9,K9,N9)</f>
        <v>0</v>
      </c>
      <c r="R9" s="38">
        <f t="shared" si="1"/>
        <v>6</v>
      </c>
      <c r="S9" s="39">
        <f t="shared" si="1"/>
        <v>187</v>
      </c>
      <c r="T9" s="40">
        <v>3.81</v>
      </c>
    </row>
    <row r="10" spans="1:20" s="24" customFormat="1" ht="15" hidden="1" customHeight="1" x14ac:dyDescent="0.2">
      <c r="A10" s="33"/>
      <c r="B10" s="34" t="s">
        <v>21</v>
      </c>
      <c r="C10" s="35" t="s">
        <v>22</v>
      </c>
      <c r="D10" s="36" t="s">
        <v>9</v>
      </c>
      <c r="E10" s="37"/>
      <c r="F10" s="38"/>
      <c r="G10" s="39"/>
      <c r="H10" s="37"/>
      <c r="I10" s="38"/>
      <c r="J10" s="39">
        <v>11</v>
      </c>
      <c r="K10" s="37"/>
      <c r="L10" s="38"/>
      <c r="M10" s="39"/>
      <c r="N10" s="37"/>
      <c r="O10" s="38"/>
      <c r="P10" s="39"/>
      <c r="Q10" s="37">
        <f t="shared" si="1"/>
        <v>0</v>
      </c>
      <c r="R10" s="38">
        <f t="shared" si="1"/>
        <v>0</v>
      </c>
      <c r="S10" s="39">
        <f t="shared" si="1"/>
        <v>11</v>
      </c>
      <c r="T10" s="40">
        <v>3.81</v>
      </c>
    </row>
    <row r="11" spans="1:20" s="24" customFormat="1" ht="15" hidden="1" customHeight="1" x14ac:dyDescent="0.2">
      <c r="A11" s="33"/>
      <c r="B11" s="34" t="s">
        <v>23</v>
      </c>
      <c r="C11" s="35" t="s">
        <v>24</v>
      </c>
      <c r="D11" s="36" t="s">
        <v>9</v>
      </c>
      <c r="E11" s="37"/>
      <c r="F11" s="38"/>
      <c r="G11" s="39"/>
      <c r="H11" s="37"/>
      <c r="I11" s="38">
        <v>75</v>
      </c>
      <c r="J11" s="39">
        <v>112</v>
      </c>
      <c r="K11" s="37"/>
      <c r="L11" s="38"/>
      <c r="M11" s="39"/>
      <c r="N11" s="37"/>
      <c r="O11" s="38"/>
      <c r="P11" s="39"/>
      <c r="Q11" s="37">
        <f t="shared" si="1"/>
        <v>0</v>
      </c>
      <c r="R11" s="38">
        <f t="shared" si="1"/>
        <v>75</v>
      </c>
      <c r="S11" s="39">
        <f t="shared" si="1"/>
        <v>112</v>
      </c>
      <c r="T11" s="40">
        <v>3.37</v>
      </c>
    </row>
    <row r="12" spans="1:20" s="24" customFormat="1" ht="15" hidden="1" customHeight="1" x14ac:dyDescent="0.2">
      <c r="A12" s="33"/>
      <c r="B12" s="34" t="s">
        <v>25</v>
      </c>
      <c r="C12" s="35" t="s">
        <v>26</v>
      </c>
      <c r="D12" s="36" t="s">
        <v>9</v>
      </c>
      <c r="E12" s="37"/>
      <c r="F12" s="38"/>
      <c r="G12" s="39"/>
      <c r="H12" s="37"/>
      <c r="I12" s="38">
        <v>39</v>
      </c>
      <c r="J12" s="39">
        <v>173</v>
      </c>
      <c r="K12" s="37"/>
      <c r="L12" s="38"/>
      <c r="M12" s="39"/>
      <c r="N12" s="37"/>
      <c r="O12" s="38"/>
      <c r="P12" s="39"/>
      <c r="Q12" s="37">
        <f t="shared" si="1"/>
        <v>0</v>
      </c>
      <c r="R12" s="38">
        <f t="shared" si="1"/>
        <v>39</v>
      </c>
      <c r="S12" s="39">
        <f t="shared" si="1"/>
        <v>173</v>
      </c>
      <c r="T12" s="41">
        <v>3.63</v>
      </c>
    </row>
    <row r="13" spans="1:20" s="24" customFormat="1" ht="15" hidden="1" customHeight="1" x14ac:dyDescent="0.2">
      <c r="A13" s="33"/>
      <c r="B13" s="34" t="s">
        <v>27</v>
      </c>
      <c r="C13" s="35" t="s">
        <v>28</v>
      </c>
      <c r="D13" s="36" t="s">
        <v>9</v>
      </c>
      <c r="E13" s="37"/>
      <c r="F13" s="38"/>
      <c r="G13" s="39"/>
      <c r="H13" s="37"/>
      <c r="I13" s="38">
        <v>3</v>
      </c>
      <c r="J13" s="39">
        <v>88</v>
      </c>
      <c r="K13" s="37"/>
      <c r="L13" s="38"/>
      <c r="M13" s="39"/>
      <c r="N13" s="37"/>
      <c r="O13" s="38"/>
      <c r="P13" s="39"/>
      <c r="Q13" s="37">
        <f t="shared" si="1"/>
        <v>0</v>
      </c>
      <c r="R13" s="38">
        <f t="shared" si="1"/>
        <v>3</v>
      </c>
      <c r="S13" s="39">
        <f t="shared" si="1"/>
        <v>88</v>
      </c>
      <c r="T13" s="41">
        <v>3.74</v>
      </c>
    </row>
    <row r="14" spans="1:20" s="24" customFormat="1" ht="15" hidden="1" customHeight="1" x14ac:dyDescent="0.2">
      <c r="A14" s="33"/>
      <c r="B14" s="34" t="s">
        <v>29</v>
      </c>
      <c r="C14" s="35" t="s">
        <v>30</v>
      </c>
      <c r="D14" s="36" t="s">
        <v>9</v>
      </c>
      <c r="E14" s="37"/>
      <c r="F14" s="38"/>
      <c r="G14" s="39"/>
      <c r="H14" s="37"/>
      <c r="I14" s="38">
        <v>17</v>
      </c>
      <c r="J14" s="39">
        <v>19</v>
      </c>
      <c r="K14" s="37"/>
      <c r="L14" s="38"/>
      <c r="M14" s="39"/>
      <c r="N14" s="37"/>
      <c r="O14" s="38"/>
      <c r="P14" s="39"/>
      <c r="Q14" s="37">
        <f t="shared" si="1"/>
        <v>0</v>
      </c>
      <c r="R14" s="38">
        <f t="shared" si="1"/>
        <v>17</v>
      </c>
      <c r="S14" s="39">
        <f t="shared" si="1"/>
        <v>19</v>
      </c>
      <c r="T14" s="41">
        <v>3.54</v>
      </c>
    </row>
    <row r="15" spans="1:20" s="24" customFormat="1" ht="15" hidden="1" customHeight="1" x14ac:dyDescent="0.2">
      <c r="A15" s="33"/>
      <c r="B15" s="34" t="s">
        <v>31</v>
      </c>
      <c r="C15" s="35" t="s">
        <v>197</v>
      </c>
      <c r="D15" s="36" t="s">
        <v>9</v>
      </c>
      <c r="E15" s="37"/>
      <c r="F15" s="38"/>
      <c r="G15" s="39"/>
      <c r="H15" s="37"/>
      <c r="I15" s="38">
        <v>3</v>
      </c>
      <c r="J15" s="39">
        <v>60</v>
      </c>
      <c r="K15" s="37"/>
      <c r="L15" s="38"/>
      <c r="M15" s="39"/>
      <c r="N15" s="37"/>
      <c r="O15" s="38"/>
      <c r="P15" s="39"/>
      <c r="Q15" s="37">
        <f t="shared" si="1"/>
        <v>0</v>
      </c>
      <c r="R15" s="38">
        <f t="shared" si="1"/>
        <v>3</v>
      </c>
      <c r="S15" s="39">
        <f t="shared" si="1"/>
        <v>60</v>
      </c>
      <c r="T15" s="41">
        <v>3.67</v>
      </c>
    </row>
    <row r="16" spans="1:20" s="24" customFormat="1" ht="15" hidden="1" customHeight="1" x14ac:dyDescent="0.2">
      <c r="A16" s="33"/>
      <c r="B16" s="34" t="s">
        <v>33</v>
      </c>
      <c r="C16" s="35" t="s">
        <v>34</v>
      </c>
      <c r="D16" s="36" t="s">
        <v>9</v>
      </c>
      <c r="E16" s="37"/>
      <c r="F16" s="38"/>
      <c r="G16" s="39"/>
      <c r="H16" s="37"/>
      <c r="I16" s="38">
        <v>1</v>
      </c>
      <c r="J16" s="39">
        <v>82</v>
      </c>
      <c r="K16" s="37"/>
      <c r="L16" s="38"/>
      <c r="M16" s="39"/>
      <c r="N16" s="37"/>
      <c r="O16" s="38"/>
      <c r="P16" s="39"/>
      <c r="Q16" s="37">
        <f t="shared" si="1"/>
        <v>0</v>
      </c>
      <c r="R16" s="38">
        <f t="shared" si="1"/>
        <v>1</v>
      </c>
      <c r="S16" s="39">
        <f t="shared" si="1"/>
        <v>82</v>
      </c>
      <c r="T16" s="41">
        <v>3.79</v>
      </c>
    </row>
    <row r="17" spans="1:21" s="24" customFormat="1" ht="15" hidden="1" customHeight="1" x14ac:dyDescent="0.2">
      <c r="A17" s="33"/>
      <c r="B17" s="34" t="s">
        <v>35</v>
      </c>
      <c r="C17" s="35" t="s">
        <v>125</v>
      </c>
      <c r="D17" s="36" t="s">
        <v>9</v>
      </c>
      <c r="E17" s="37"/>
      <c r="F17" s="38"/>
      <c r="G17" s="39"/>
      <c r="H17" s="37"/>
      <c r="I17" s="38">
        <v>26</v>
      </c>
      <c r="J17" s="39">
        <v>246</v>
      </c>
      <c r="K17" s="37"/>
      <c r="L17" s="38"/>
      <c r="M17" s="39"/>
      <c r="N17" s="37"/>
      <c r="O17" s="38"/>
      <c r="P17" s="39"/>
      <c r="Q17" s="37">
        <f t="shared" si="1"/>
        <v>0</v>
      </c>
      <c r="R17" s="38">
        <f t="shared" si="1"/>
        <v>26</v>
      </c>
      <c r="S17" s="39">
        <f t="shared" si="1"/>
        <v>246</v>
      </c>
      <c r="T17" s="40">
        <v>3.67</v>
      </c>
    </row>
    <row r="18" spans="1:21" s="24" customFormat="1" ht="15" hidden="1" customHeight="1" x14ac:dyDescent="0.2">
      <c r="A18" s="33"/>
      <c r="B18" s="34" t="s">
        <v>37</v>
      </c>
      <c r="C18" s="35" t="s">
        <v>198</v>
      </c>
      <c r="D18" s="36" t="s">
        <v>9</v>
      </c>
      <c r="E18" s="37"/>
      <c r="F18" s="38"/>
      <c r="G18" s="39"/>
      <c r="H18" s="37"/>
      <c r="I18" s="38">
        <v>11</v>
      </c>
      <c r="J18" s="39">
        <v>44</v>
      </c>
      <c r="K18" s="37"/>
      <c r="L18" s="38"/>
      <c r="M18" s="39"/>
      <c r="N18" s="37"/>
      <c r="O18" s="38"/>
      <c r="P18" s="39"/>
      <c r="Q18" s="37">
        <f t="shared" si="1"/>
        <v>0</v>
      </c>
      <c r="R18" s="38">
        <f t="shared" si="1"/>
        <v>11</v>
      </c>
      <c r="S18" s="39">
        <f t="shared" si="1"/>
        <v>44</v>
      </c>
      <c r="T18" s="40">
        <v>3.61</v>
      </c>
    </row>
    <row r="19" spans="1:21" s="42" customFormat="1" ht="15" hidden="1" customHeight="1" x14ac:dyDescent="0.2">
      <c r="A19" s="33"/>
      <c r="B19" s="34" t="s">
        <v>39</v>
      </c>
      <c r="C19" s="35" t="s">
        <v>40</v>
      </c>
      <c r="D19" s="36" t="s">
        <v>9</v>
      </c>
      <c r="E19" s="37"/>
      <c r="F19" s="38"/>
      <c r="G19" s="39"/>
      <c r="H19" s="37"/>
      <c r="I19" s="38">
        <v>1</v>
      </c>
      <c r="J19" s="39">
        <v>29</v>
      </c>
      <c r="K19" s="37"/>
      <c r="L19" s="38"/>
      <c r="M19" s="39"/>
      <c r="N19" s="37"/>
      <c r="O19" s="38"/>
      <c r="P19" s="39"/>
      <c r="Q19" s="37">
        <f t="shared" si="1"/>
        <v>0</v>
      </c>
      <c r="R19" s="38">
        <f t="shared" si="1"/>
        <v>1</v>
      </c>
      <c r="S19" s="39">
        <f t="shared" si="1"/>
        <v>29</v>
      </c>
      <c r="T19" s="40">
        <v>3.78</v>
      </c>
      <c r="U19" s="24"/>
    </row>
    <row r="20" spans="1:21" s="42" customFormat="1" ht="15" hidden="1" customHeight="1" x14ac:dyDescent="0.2">
      <c r="A20" s="33"/>
      <c r="B20" s="34" t="s">
        <v>41</v>
      </c>
      <c r="C20" s="35" t="s">
        <v>199</v>
      </c>
      <c r="D20" s="36" t="s">
        <v>9</v>
      </c>
      <c r="E20" s="37"/>
      <c r="F20" s="38"/>
      <c r="G20" s="39"/>
      <c r="H20" s="37"/>
      <c r="I20" s="38">
        <v>1</v>
      </c>
      <c r="J20" s="39">
        <v>98</v>
      </c>
      <c r="K20" s="37"/>
      <c r="L20" s="38"/>
      <c r="M20" s="39"/>
      <c r="N20" s="37"/>
      <c r="O20" s="38"/>
      <c r="P20" s="39"/>
      <c r="Q20" s="37">
        <f t="shared" si="1"/>
        <v>0</v>
      </c>
      <c r="R20" s="38">
        <f t="shared" si="1"/>
        <v>1</v>
      </c>
      <c r="S20" s="39">
        <f t="shared" si="1"/>
        <v>98</v>
      </c>
      <c r="T20" s="40">
        <v>3.87</v>
      </c>
      <c r="U20" s="24"/>
    </row>
    <row r="21" spans="1:21" s="42" customFormat="1" ht="15" hidden="1" customHeight="1" x14ac:dyDescent="0.2">
      <c r="A21" s="33"/>
      <c r="B21" s="34" t="s">
        <v>43</v>
      </c>
      <c r="C21" s="35" t="s">
        <v>44</v>
      </c>
      <c r="D21" s="36" t="s">
        <v>9</v>
      </c>
      <c r="E21" s="37"/>
      <c r="F21" s="38"/>
      <c r="G21" s="39"/>
      <c r="H21" s="37"/>
      <c r="I21" s="38">
        <v>2</v>
      </c>
      <c r="J21" s="39">
        <v>4</v>
      </c>
      <c r="K21" s="37"/>
      <c r="L21" s="38"/>
      <c r="M21" s="39"/>
      <c r="N21" s="37"/>
      <c r="O21" s="38"/>
      <c r="P21" s="39"/>
      <c r="Q21" s="37">
        <f t="shared" si="1"/>
        <v>0</v>
      </c>
      <c r="R21" s="38">
        <f t="shared" si="1"/>
        <v>2</v>
      </c>
      <c r="S21" s="39">
        <f t="shared" si="1"/>
        <v>4</v>
      </c>
      <c r="T21" s="40">
        <v>3.86</v>
      </c>
      <c r="U21" s="24"/>
    </row>
    <row r="22" spans="1:21" s="42" customFormat="1" ht="15" hidden="1" customHeight="1" x14ac:dyDescent="0.2">
      <c r="A22" s="33"/>
      <c r="B22" s="34" t="s">
        <v>45</v>
      </c>
      <c r="C22" s="35" t="s">
        <v>200</v>
      </c>
      <c r="D22" s="36" t="s">
        <v>9</v>
      </c>
      <c r="E22" s="37"/>
      <c r="F22" s="38"/>
      <c r="G22" s="39"/>
      <c r="H22" s="37"/>
      <c r="I22" s="38"/>
      <c r="J22" s="39"/>
      <c r="K22" s="37"/>
      <c r="L22" s="38"/>
      <c r="M22" s="39"/>
      <c r="N22" s="37"/>
      <c r="O22" s="38"/>
      <c r="P22" s="39"/>
      <c r="Q22" s="37">
        <f t="shared" si="1"/>
        <v>0</v>
      </c>
      <c r="R22" s="38">
        <f t="shared" si="1"/>
        <v>0</v>
      </c>
      <c r="S22" s="39">
        <f t="shared" si="1"/>
        <v>0</v>
      </c>
      <c r="T22" s="40"/>
      <c r="U22" s="24"/>
    </row>
    <row r="23" spans="1:21" s="42" customFormat="1" ht="15" hidden="1" customHeight="1" x14ac:dyDescent="0.2">
      <c r="A23" s="33"/>
      <c r="B23" s="34" t="s">
        <v>47</v>
      </c>
      <c r="C23" s="35" t="s">
        <v>58</v>
      </c>
      <c r="D23" s="36" t="s">
        <v>8</v>
      </c>
      <c r="E23" s="37"/>
      <c r="F23" s="38"/>
      <c r="G23" s="39">
        <v>18</v>
      </c>
      <c r="H23" s="37"/>
      <c r="I23" s="38"/>
      <c r="J23" s="39"/>
      <c r="K23" s="37"/>
      <c r="L23" s="38"/>
      <c r="M23" s="39"/>
      <c r="N23" s="37"/>
      <c r="O23" s="38"/>
      <c r="P23" s="39"/>
      <c r="Q23" s="37">
        <f t="shared" si="1"/>
        <v>0</v>
      </c>
      <c r="R23" s="38">
        <f t="shared" si="1"/>
        <v>0</v>
      </c>
      <c r="S23" s="39">
        <f t="shared" si="1"/>
        <v>18</v>
      </c>
      <c r="T23" s="40">
        <v>3.74</v>
      </c>
      <c r="U23" s="24"/>
    </row>
    <row r="24" spans="1:21" s="24" customFormat="1" ht="15" hidden="1" customHeight="1" x14ac:dyDescent="0.2">
      <c r="A24" s="33"/>
      <c r="B24" s="34" t="s">
        <v>49</v>
      </c>
      <c r="C24" s="35" t="s">
        <v>60</v>
      </c>
      <c r="D24" s="36" t="s">
        <v>8</v>
      </c>
      <c r="E24" s="37"/>
      <c r="F24" s="38"/>
      <c r="G24" s="39">
        <v>23</v>
      </c>
      <c r="H24" s="37"/>
      <c r="I24" s="38"/>
      <c r="J24" s="39"/>
      <c r="K24" s="37"/>
      <c r="L24" s="38"/>
      <c r="M24" s="39"/>
      <c r="N24" s="37"/>
      <c r="O24" s="38"/>
      <c r="P24" s="39"/>
      <c r="Q24" s="37">
        <f t="shared" si="1"/>
        <v>0</v>
      </c>
      <c r="R24" s="38">
        <f t="shared" si="1"/>
        <v>0</v>
      </c>
      <c r="S24" s="39">
        <f t="shared" si="1"/>
        <v>23</v>
      </c>
      <c r="T24" s="40">
        <v>3.87</v>
      </c>
    </row>
    <row r="25" spans="1:21" s="24" customFormat="1" ht="15" hidden="1" customHeight="1" x14ac:dyDescent="0.2">
      <c r="A25" s="33"/>
      <c r="B25" s="34" t="s">
        <v>51</v>
      </c>
      <c r="C25" s="35" t="s">
        <v>18</v>
      </c>
      <c r="D25" s="36" t="s">
        <v>8</v>
      </c>
      <c r="E25" s="37"/>
      <c r="F25" s="38"/>
      <c r="G25" s="39">
        <v>11</v>
      </c>
      <c r="H25" s="37"/>
      <c r="I25" s="38"/>
      <c r="J25" s="39"/>
      <c r="K25" s="37"/>
      <c r="L25" s="38"/>
      <c r="M25" s="39"/>
      <c r="N25" s="37"/>
      <c r="O25" s="38"/>
      <c r="P25" s="39"/>
      <c r="Q25" s="37">
        <f t="shared" si="1"/>
        <v>0</v>
      </c>
      <c r="R25" s="38">
        <f t="shared" si="1"/>
        <v>0</v>
      </c>
      <c r="S25" s="39">
        <f t="shared" si="1"/>
        <v>11</v>
      </c>
      <c r="T25" s="40">
        <v>3.88</v>
      </c>
    </row>
    <row r="26" spans="1:21" s="24" customFormat="1" ht="15" hidden="1" customHeight="1" x14ac:dyDescent="0.2">
      <c r="A26" s="33"/>
      <c r="B26" s="34" t="s">
        <v>53</v>
      </c>
      <c r="C26" s="35" t="s">
        <v>63</v>
      </c>
      <c r="D26" s="36" t="s">
        <v>8</v>
      </c>
      <c r="E26" s="37"/>
      <c r="F26" s="38">
        <v>1</v>
      </c>
      <c r="G26" s="39">
        <v>12</v>
      </c>
      <c r="H26" s="37"/>
      <c r="I26" s="38"/>
      <c r="J26" s="39"/>
      <c r="K26" s="37"/>
      <c r="L26" s="38"/>
      <c r="M26" s="39"/>
      <c r="N26" s="37"/>
      <c r="O26" s="38"/>
      <c r="P26" s="39"/>
      <c r="Q26" s="37">
        <f t="shared" si="1"/>
        <v>0</v>
      </c>
      <c r="R26" s="38">
        <f t="shared" si="1"/>
        <v>1</v>
      </c>
      <c r="S26" s="39">
        <f t="shared" si="1"/>
        <v>12</v>
      </c>
      <c r="T26" s="40">
        <v>3.73</v>
      </c>
    </row>
    <row r="27" spans="1:21" s="24" customFormat="1" ht="15" hidden="1" customHeight="1" x14ac:dyDescent="0.2">
      <c r="A27" s="33"/>
      <c r="B27" s="34" t="s">
        <v>55</v>
      </c>
      <c r="C27" s="35" t="s">
        <v>65</v>
      </c>
      <c r="D27" s="36" t="s">
        <v>8</v>
      </c>
      <c r="E27" s="37"/>
      <c r="F27" s="38">
        <v>1</v>
      </c>
      <c r="G27" s="39">
        <v>15</v>
      </c>
      <c r="H27" s="37"/>
      <c r="I27" s="38"/>
      <c r="J27" s="39"/>
      <c r="K27" s="37"/>
      <c r="L27" s="38"/>
      <c r="M27" s="39"/>
      <c r="N27" s="37"/>
      <c r="O27" s="38"/>
      <c r="P27" s="39"/>
      <c r="Q27" s="37">
        <f t="shared" si="1"/>
        <v>0</v>
      </c>
      <c r="R27" s="38">
        <f t="shared" si="1"/>
        <v>1</v>
      </c>
      <c r="S27" s="39">
        <f t="shared" si="1"/>
        <v>15</v>
      </c>
      <c r="T27" s="40">
        <v>3.79</v>
      </c>
    </row>
    <row r="28" spans="1:21" s="24" customFormat="1" ht="15" hidden="1" customHeight="1" x14ac:dyDescent="0.2">
      <c r="A28" s="33"/>
      <c r="B28" s="34" t="s">
        <v>57</v>
      </c>
      <c r="C28" s="35" t="s">
        <v>22</v>
      </c>
      <c r="D28" s="36" t="s">
        <v>8</v>
      </c>
      <c r="E28" s="37"/>
      <c r="F28" s="38"/>
      <c r="G28" s="39">
        <v>17</v>
      </c>
      <c r="H28" s="37"/>
      <c r="I28" s="38"/>
      <c r="J28" s="39"/>
      <c r="K28" s="37"/>
      <c r="L28" s="38"/>
      <c r="M28" s="39"/>
      <c r="N28" s="37"/>
      <c r="O28" s="38"/>
      <c r="P28" s="39"/>
      <c r="Q28" s="37">
        <f t="shared" si="1"/>
        <v>0</v>
      </c>
      <c r="R28" s="38">
        <f t="shared" si="1"/>
        <v>0</v>
      </c>
      <c r="S28" s="39">
        <f t="shared" si="1"/>
        <v>17</v>
      </c>
      <c r="T28" s="40">
        <v>3.9</v>
      </c>
    </row>
    <row r="29" spans="1:21" s="42" customFormat="1" ht="15" hidden="1" customHeight="1" x14ac:dyDescent="0.2">
      <c r="A29" s="43"/>
      <c r="B29" s="44" t="s">
        <v>59</v>
      </c>
      <c r="C29" s="45" t="s">
        <v>201</v>
      </c>
      <c r="D29" s="46" t="s">
        <v>8</v>
      </c>
      <c r="E29" s="47"/>
      <c r="F29" s="48"/>
      <c r="G29" s="49">
        <v>12</v>
      </c>
      <c r="H29" s="47"/>
      <c r="I29" s="48"/>
      <c r="J29" s="49"/>
      <c r="K29" s="47"/>
      <c r="L29" s="48"/>
      <c r="M29" s="49"/>
      <c r="N29" s="47"/>
      <c r="O29" s="48"/>
      <c r="P29" s="49"/>
      <c r="Q29" s="47">
        <f t="shared" si="1"/>
        <v>0</v>
      </c>
      <c r="R29" s="48">
        <f t="shared" si="1"/>
        <v>0</v>
      </c>
      <c r="S29" s="49">
        <f t="shared" si="1"/>
        <v>12</v>
      </c>
      <c r="T29" s="50">
        <v>3.82</v>
      </c>
      <c r="U29" s="24"/>
    </row>
    <row r="30" spans="1:21" s="24" customFormat="1" ht="15.6" hidden="1" customHeight="1" x14ac:dyDescent="0.2">
      <c r="A30" s="51" t="s">
        <v>69</v>
      </c>
      <c r="B30" s="17" t="s">
        <v>70</v>
      </c>
      <c r="C30" s="18"/>
      <c r="D30" s="52"/>
      <c r="E30" s="53">
        <f t="shared" ref="E30:S30" si="2">E31+E50</f>
        <v>0</v>
      </c>
      <c r="F30" s="54">
        <f t="shared" si="2"/>
        <v>0</v>
      </c>
      <c r="G30" s="55">
        <f t="shared" si="2"/>
        <v>0</v>
      </c>
      <c r="H30" s="53">
        <f t="shared" si="2"/>
        <v>0</v>
      </c>
      <c r="I30" s="54">
        <f t="shared" si="2"/>
        <v>0</v>
      </c>
      <c r="J30" s="55">
        <f t="shared" si="2"/>
        <v>0</v>
      </c>
      <c r="K30" s="53">
        <f t="shared" si="2"/>
        <v>0</v>
      </c>
      <c r="L30" s="54">
        <f t="shared" si="2"/>
        <v>383</v>
      </c>
      <c r="M30" s="55">
        <f t="shared" si="2"/>
        <v>290</v>
      </c>
      <c r="N30" s="53">
        <f t="shared" si="2"/>
        <v>0</v>
      </c>
      <c r="O30" s="54">
        <f t="shared" si="2"/>
        <v>0</v>
      </c>
      <c r="P30" s="55">
        <f t="shared" si="2"/>
        <v>0</v>
      </c>
      <c r="Q30" s="53">
        <f t="shared" si="2"/>
        <v>0</v>
      </c>
      <c r="R30" s="54">
        <f t="shared" si="2"/>
        <v>383</v>
      </c>
      <c r="S30" s="55">
        <f t="shared" si="2"/>
        <v>290</v>
      </c>
      <c r="T30" s="56">
        <f>(T31+T50)/2</f>
        <v>3.3919117647058821</v>
      </c>
    </row>
    <row r="31" spans="1:21" s="42" customFormat="1" ht="15.6" hidden="1" customHeight="1" x14ac:dyDescent="0.2">
      <c r="A31" s="57"/>
      <c r="B31" s="58" t="s">
        <v>71</v>
      </c>
      <c r="C31" s="59" t="s">
        <v>72</v>
      </c>
      <c r="D31" s="60"/>
      <c r="E31" s="61">
        <f t="shared" ref="E31:S31" si="3">SUM(E32:E49)</f>
        <v>0</v>
      </c>
      <c r="F31" s="62">
        <f t="shared" si="3"/>
        <v>0</v>
      </c>
      <c r="G31" s="63">
        <f t="shared" si="3"/>
        <v>0</v>
      </c>
      <c r="H31" s="61">
        <f t="shared" si="3"/>
        <v>0</v>
      </c>
      <c r="I31" s="62">
        <f t="shared" si="3"/>
        <v>0</v>
      </c>
      <c r="J31" s="63">
        <f t="shared" si="3"/>
        <v>0</v>
      </c>
      <c r="K31" s="61">
        <f t="shared" si="3"/>
        <v>0</v>
      </c>
      <c r="L31" s="62">
        <f t="shared" si="3"/>
        <v>380</v>
      </c>
      <c r="M31" s="63">
        <f t="shared" si="3"/>
        <v>290</v>
      </c>
      <c r="N31" s="61">
        <f t="shared" si="3"/>
        <v>0</v>
      </c>
      <c r="O31" s="62">
        <f t="shared" si="3"/>
        <v>0</v>
      </c>
      <c r="P31" s="63">
        <f t="shared" si="3"/>
        <v>0</v>
      </c>
      <c r="Q31" s="61">
        <f t="shared" si="3"/>
        <v>0</v>
      </c>
      <c r="R31" s="62">
        <f t="shared" si="3"/>
        <v>380</v>
      </c>
      <c r="S31" s="63">
        <f t="shared" si="3"/>
        <v>290</v>
      </c>
      <c r="T31" s="64">
        <f>SUM(T32:T49)/17</f>
        <v>3.4788235294117649</v>
      </c>
      <c r="U31" s="24"/>
    </row>
    <row r="32" spans="1:21" s="24" customFormat="1" ht="15" hidden="1" customHeight="1" x14ac:dyDescent="0.2">
      <c r="A32" s="33" t="s">
        <v>73</v>
      </c>
      <c r="B32" s="65" t="s">
        <v>17</v>
      </c>
      <c r="C32" s="66" t="s">
        <v>74</v>
      </c>
      <c r="D32" s="67" t="s">
        <v>10</v>
      </c>
      <c r="E32" s="37"/>
      <c r="F32" s="38"/>
      <c r="G32" s="39"/>
      <c r="H32" s="37"/>
      <c r="I32" s="38"/>
      <c r="J32" s="39"/>
      <c r="K32" s="37"/>
      <c r="L32" s="38">
        <v>32</v>
      </c>
      <c r="M32" s="39">
        <v>20</v>
      </c>
      <c r="N32" s="37"/>
      <c r="O32" s="38"/>
      <c r="P32" s="39"/>
      <c r="Q32" s="37">
        <f>SUM(E32,H32,K32,N32)</f>
        <v>0</v>
      </c>
      <c r="R32" s="38">
        <f>SUM(F32,I32,L32,O32)</f>
        <v>32</v>
      </c>
      <c r="S32" s="39">
        <f>SUM(G32,J32,M32,P32)</f>
        <v>20</v>
      </c>
      <c r="T32" s="110">
        <v>3.42</v>
      </c>
    </row>
    <row r="33" spans="1:20" s="24" customFormat="1" ht="15" hidden="1" customHeight="1" x14ac:dyDescent="0.2">
      <c r="A33" s="33"/>
      <c r="B33" s="68"/>
      <c r="C33" s="66" t="s">
        <v>75</v>
      </c>
      <c r="D33" s="67" t="s">
        <v>10</v>
      </c>
      <c r="E33" s="37"/>
      <c r="F33" s="38"/>
      <c r="G33" s="39"/>
      <c r="H33" s="37"/>
      <c r="I33" s="38"/>
      <c r="J33" s="39"/>
      <c r="K33" s="37"/>
      <c r="L33" s="38">
        <v>12</v>
      </c>
      <c r="M33" s="39">
        <v>36</v>
      </c>
      <c r="N33" s="37"/>
      <c r="O33" s="38"/>
      <c r="P33" s="39"/>
      <c r="Q33" s="37">
        <f t="shared" ref="Q33:S49" si="4">SUM(E33,H33,K33,N33)</f>
        <v>0</v>
      </c>
      <c r="R33" s="38">
        <f t="shared" si="4"/>
        <v>12</v>
      </c>
      <c r="S33" s="39">
        <f t="shared" si="4"/>
        <v>36</v>
      </c>
      <c r="T33" s="110">
        <v>3.6</v>
      </c>
    </row>
    <row r="34" spans="1:20" s="24" customFormat="1" ht="15" hidden="1" customHeight="1" x14ac:dyDescent="0.2">
      <c r="A34" s="33"/>
      <c r="B34" s="65" t="s">
        <v>19</v>
      </c>
      <c r="C34" s="66" t="s">
        <v>76</v>
      </c>
      <c r="D34" s="67" t="s">
        <v>10</v>
      </c>
      <c r="E34" s="37"/>
      <c r="F34" s="38"/>
      <c r="G34" s="39"/>
      <c r="H34" s="37"/>
      <c r="I34" s="38"/>
      <c r="J34" s="39"/>
      <c r="K34" s="37"/>
      <c r="L34" s="38">
        <v>29</v>
      </c>
      <c r="M34" s="39">
        <v>13</v>
      </c>
      <c r="N34" s="37"/>
      <c r="O34" s="38"/>
      <c r="P34" s="39"/>
      <c r="Q34" s="37">
        <f t="shared" si="4"/>
        <v>0</v>
      </c>
      <c r="R34" s="38">
        <f t="shared" si="4"/>
        <v>29</v>
      </c>
      <c r="S34" s="39">
        <f t="shared" si="4"/>
        <v>13</v>
      </c>
      <c r="T34" s="110">
        <v>3.44</v>
      </c>
    </row>
    <row r="35" spans="1:20" s="24" customFormat="1" ht="15" hidden="1" customHeight="1" x14ac:dyDescent="0.2">
      <c r="A35" s="33"/>
      <c r="B35" s="65" t="s">
        <v>21</v>
      </c>
      <c r="C35" s="66" t="s">
        <v>77</v>
      </c>
      <c r="D35" s="67" t="s">
        <v>10</v>
      </c>
      <c r="E35" s="37"/>
      <c r="F35" s="38"/>
      <c r="G35" s="39"/>
      <c r="H35" s="37"/>
      <c r="I35" s="38"/>
      <c r="J35" s="39"/>
      <c r="K35" s="37"/>
      <c r="L35" s="38">
        <v>26</v>
      </c>
      <c r="M35" s="39">
        <v>12</v>
      </c>
      <c r="N35" s="37"/>
      <c r="O35" s="38"/>
      <c r="P35" s="39"/>
      <c r="Q35" s="37">
        <f t="shared" si="4"/>
        <v>0</v>
      </c>
      <c r="R35" s="38">
        <f t="shared" si="4"/>
        <v>26</v>
      </c>
      <c r="S35" s="39">
        <f t="shared" si="4"/>
        <v>12</v>
      </c>
      <c r="T35" s="110">
        <v>3.37</v>
      </c>
    </row>
    <row r="36" spans="1:20" s="24" customFormat="1" ht="15" hidden="1" customHeight="1" x14ac:dyDescent="0.2">
      <c r="A36" s="33"/>
      <c r="B36" s="65"/>
      <c r="C36" s="66" t="s">
        <v>78</v>
      </c>
      <c r="D36" s="67" t="s">
        <v>10</v>
      </c>
      <c r="E36" s="37"/>
      <c r="F36" s="38"/>
      <c r="G36" s="39"/>
      <c r="H36" s="37"/>
      <c r="I36" s="38"/>
      <c r="J36" s="39"/>
      <c r="K36" s="37"/>
      <c r="L36" s="38">
        <v>18</v>
      </c>
      <c r="M36" s="39">
        <v>13</v>
      </c>
      <c r="N36" s="37"/>
      <c r="O36" s="38"/>
      <c r="P36" s="39"/>
      <c r="Q36" s="37">
        <f t="shared" si="4"/>
        <v>0</v>
      </c>
      <c r="R36" s="38">
        <f t="shared" si="4"/>
        <v>18</v>
      </c>
      <c r="S36" s="39">
        <f t="shared" si="4"/>
        <v>13</v>
      </c>
      <c r="T36" s="110">
        <v>3.48</v>
      </c>
    </row>
    <row r="37" spans="1:20" s="24" customFormat="1" ht="15" hidden="1" customHeight="1" x14ac:dyDescent="0.2">
      <c r="A37" s="33"/>
      <c r="B37" s="65" t="s">
        <v>23</v>
      </c>
      <c r="C37" s="66" t="s">
        <v>79</v>
      </c>
      <c r="D37" s="67" t="s">
        <v>10</v>
      </c>
      <c r="E37" s="37"/>
      <c r="F37" s="38"/>
      <c r="G37" s="39"/>
      <c r="H37" s="37"/>
      <c r="I37" s="38"/>
      <c r="J37" s="39"/>
      <c r="K37" s="37"/>
      <c r="L37" s="38">
        <v>32</v>
      </c>
      <c r="M37" s="39">
        <v>14</v>
      </c>
      <c r="N37" s="37"/>
      <c r="O37" s="38"/>
      <c r="P37" s="39"/>
      <c r="Q37" s="37">
        <f t="shared" si="4"/>
        <v>0</v>
      </c>
      <c r="R37" s="38">
        <f t="shared" si="4"/>
        <v>32</v>
      </c>
      <c r="S37" s="39">
        <f t="shared" si="4"/>
        <v>14</v>
      </c>
      <c r="T37" s="110">
        <v>3.35</v>
      </c>
    </row>
    <row r="38" spans="1:20" s="24" customFormat="1" ht="15" hidden="1" customHeight="1" x14ac:dyDescent="0.2">
      <c r="A38" s="33"/>
      <c r="B38" s="65">
        <v>5</v>
      </c>
      <c r="C38" s="66" t="s">
        <v>80</v>
      </c>
      <c r="D38" s="67" t="s">
        <v>10</v>
      </c>
      <c r="E38" s="37"/>
      <c r="F38" s="38"/>
      <c r="G38" s="39"/>
      <c r="H38" s="37"/>
      <c r="I38" s="38"/>
      <c r="J38" s="39"/>
      <c r="K38" s="37"/>
      <c r="L38" s="38">
        <v>40</v>
      </c>
      <c r="M38" s="39">
        <v>11</v>
      </c>
      <c r="N38" s="37"/>
      <c r="O38" s="38"/>
      <c r="P38" s="39"/>
      <c r="Q38" s="37">
        <f t="shared" si="4"/>
        <v>0</v>
      </c>
      <c r="R38" s="38">
        <f t="shared" si="4"/>
        <v>40</v>
      </c>
      <c r="S38" s="39">
        <f t="shared" si="4"/>
        <v>11</v>
      </c>
      <c r="T38" s="110">
        <v>3.4</v>
      </c>
    </row>
    <row r="39" spans="1:20" s="24" customFormat="1" ht="15" hidden="1" customHeight="1" x14ac:dyDescent="0.2">
      <c r="A39" s="33"/>
      <c r="B39" s="68"/>
      <c r="C39" s="66" t="s">
        <v>81</v>
      </c>
      <c r="D39" s="67" t="s">
        <v>10</v>
      </c>
      <c r="E39" s="37"/>
      <c r="F39" s="38"/>
      <c r="G39" s="39"/>
      <c r="H39" s="37"/>
      <c r="I39" s="38"/>
      <c r="J39" s="39"/>
      <c r="K39" s="37"/>
      <c r="L39" s="38">
        <v>18</v>
      </c>
      <c r="M39" s="39">
        <v>21</v>
      </c>
      <c r="N39" s="37"/>
      <c r="O39" s="38"/>
      <c r="P39" s="39"/>
      <c r="Q39" s="37">
        <f t="shared" si="4"/>
        <v>0</v>
      </c>
      <c r="R39" s="38">
        <f t="shared" si="4"/>
        <v>18</v>
      </c>
      <c r="S39" s="39">
        <f t="shared" si="4"/>
        <v>21</v>
      </c>
      <c r="T39" s="110">
        <v>3.53</v>
      </c>
    </row>
    <row r="40" spans="1:20" s="24" customFormat="1" ht="15" hidden="1" customHeight="1" x14ac:dyDescent="0.2">
      <c r="A40" s="33"/>
      <c r="B40" s="65">
        <v>6</v>
      </c>
      <c r="C40" s="66" t="s">
        <v>82</v>
      </c>
      <c r="D40" s="67" t="s">
        <v>10</v>
      </c>
      <c r="E40" s="37"/>
      <c r="F40" s="38"/>
      <c r="G40" s="39"/>
      <c r="H40" s="37"/>
      <c r="I40" s="38"/>
      <c r="J40" s="39"/>
      <c r="K40" s="37"/>
      <c r="L40" s="38">
        <v>25</v>
      </c>
      <c r="M40" s="39">
        <v>14</v>
      </c>
      <c r="N40" s="37"/>
      <c r="O40" s="38"/>
      <c r="P40" s="39"/>
      <c r="Q40" s="37">
        <f t="shared" si="4"/>
        <v>0</v>
      </c>
      <c r="R40" s="38">
        <f t="shared" si="4"/>
        <v>25</v>
      </c>
      <c r="S40" s="39">
        <f t="shared" si="4"/>
        <v>14</v>
      </c>
      <c r="T40" s="110">
        <v>3.39</v>
      </c>
    </row>
    <row r="41" spans="1:20" s="24" customFormat="1" ht="15" hidden="1" customHeight="1" x14ac:dyDescent="0.2">
      <c r="A41" s="33"/>
      <c r="B41" s="68">
        <v>7</v>
      </c>
      <c r="C41" s="66" t="s">
        <v>83</v>
      </c>
      <c r="D41" s="67" t="s">
        <v>10</v>
      </c>
      <c r="E41" s="37"/>
      <c r="F41" s="38"/>
      <c r="G41" s="39"/>
      <c r="H41" s="37"/>
      <c r="I41" s="38"/>
      <c r="J41" s="39"/>
      <c r="K41" s="37"/>
      <c r="L41" s="38">
        <v>34</v>
      </c>
      <c r="M41" s="39">
        <v>13</v>
      </c>
      <c r="N41" s="37"/>
      <c r="O41" s="38"/>
      <c r="P41" s="39"/>
      <c r="Q41" s="37">
        <f t="shared" si="4"/>
        <v>0</v>
      </c>
      <c r="R41" s="38">
        <f t="shared" si="4"/>
        <v>34</v>
      </c>
      <c r="S41" s="39">
        <f t="shared" si="4"/>
        <v>13</v>
      </c>
      <c r="T41" s="110">
        <v>3.4</v>
      </c>
    </row>
    <row r="42" spans="1:20" s="24" customFormat="1" ht="15" hidden="1" customHeight="1" x14ac:dyDescent="0.2">
      <c r="A42" s="33"/>
      <c r="B42" s="65"/>
      <c r="C42" s="66" t="s">
        <v>84</v>
      </c>
      <c r="D42" s="67" t="s">
        <v>10</v>
      </c>
      <c r="E42" s="37"/>
      <c r="F42" s="38"/>
      <c r="G42" s="39"/>
      <c r="H42" s="37"/>
      <c r="I42" s="38"/>
      <c r="J42" s="39"/>
      <c r="K42" s="37"/>
      <c r="L42" s="38">
        <v>11</v>
      </c>
      <c r="M42" s="39">
        <v>15</v>
      </c>
      <c r="N42" s="37"/>
      <c r="O42" s="38"/>
      <c r="P42" s="39"/>
      <c r="Q42" s="37">
        <f t="shared" si="4"/>
        <v>0</v>
      </c>
      <c r="R42" s="38">
        <f t="shared" si="4"/>
        <v>11</v>
      </c>
      <c r="S42" s="39">
        <f t="shared" si="4"/>
        <v>15</v>
      </c>
      <c r="T42" s="110">
        <v>3.57</v>
      </c>
    </row>
    <row r="43" spans="1:20" s="24" customFormat="1" ht="15" hidden="1" customHeight="1" x14ac:dyDescent="0.2">
      <c r="A43" s="33"/>
      <c r="B43" s="68">
        <v>8</v>
      </c>
      <c r="C43" s="66" t="s">
        <v>85</v>
      </c>
      <c r="D43" s="67" t="s">
        <v>10</v>
      </c>
      <c r="E43" s="37"/>
      <c r="F43" s="38"/>
      <c r="G43" s="39"/>
      <c r="H43" s="37"/>
      <c r="I43" s="38"/>
      <c r="J43" s="39"/>
      <c r="K43" s="37"/>
      <c r="L43" s="38">
        <v>19</v>
      </c>
      <c r="M43" s="39">
        <v>5</v>
      </c>
      <c r="N43" s="37"/>
      <c r="O43" s="38"/>
      <c r="P43" s="39"/>
      <c r="Q43" s="37">
        <f t="shared" si="4"/>
        <v>0</v>
      </c>
      <c r="R43" s="38">
        <f t="shared" si="4"/>
        <v>19</v>
      </c>
      <c r="S43" s="39">
        <f t="shared" si="4"/>
        <v>5</v>
      </c>
      <c r="T43" s="110">
        <v>3.28</v>
      </c>
    </row>
    <row r="44" spans="1:20" s="24" customFormat="1" ht="15" hidden="1" customHeight="1" x14ac:dyDescent="0.2">
      <c r="A44" s="33"/>
      <c r="B44" s="65">
        <v>9</v>
      </c>
      <c r="C44" s="66" t="s">
        <v>86</v>
      </c>
      <c r="D44" s="67" t="s">
        <v>10</v>
      </c>
      <c r="E44" s="37"/>
      <c r="F44" s="38"/>
      <c r="G44" s="39"/>
      <c r="H44" s="37"/>
      <c r="I44" s="38"/>
      <c r="J44" s="39"/>
      <c r="K44" s="37"/>
      <c r="L44" s="38">
        <v>32</v>
      </c>
      <c r="M44" s="39">
        <v>28</v>
      </c>
      <c r="N44" s="37"/>
      <c r="O44" s="38"/>
      <c r="P44" s="39"/>
      <c r="Q44" s="37">
        <f t="shared" si="4"/>
        <v>0</v>
      </c>
      <c r="R44" s="38">
        <f t="shared" si="4"/>
        <v>32</v>
      </c>
      <c r="S44" s="39">
        <f t="shared" si="4"/>
        <v>28</v>
      </c>
      <c r="T44" s="110">
        <v>3.46</v>
      </c>
    </row>
    <row r="45" spans="1:20" s="24" customFormat="1" ht="15" hidden="1" customHeight="1" x14ac:dyDescent="0.2">
      <c r="A45" s="33"/>
      <c r="B45" s="68"/>
      <c r="C45" s="66" t="s">
        <v>87</v>
      </c>
      <c r="D45" s="67" t="s">
        <v>10</v>
      </c>
      <c r="E45" s="37"/>
      <c r="F45" s="38"/>
      <c r="G45" s="39"/>
      <c r="H45" s="37"/>
      <c r="I45" s="38"/>
      <c r="J45" s="39"/>
      <c r="K45" s="37"/>
      <c r="L45" s="38">
        <v>6</v>
      </c>
      <c r="M45" s="39">
        <v>24</v>
      </c>
      <c r="N45" s="37"/>
      <c r="O45" s="38"/>
      <c r="P45" s="39"/>
      <c r="Q45" s="37">
        <f t="shared" si="4"/>
        <v>0</v>
      </c>
      <c r="R45" s="38">
        <f t="shared" si="4"/>
        <v>6</v>
      </c>
      <c r="S45" s="39">
        <f t="shared" si="4"/>
        <v>24</v>
      </c>
      <c r="T45" s="110">
        <v>3.63</v>
      </c>
    </row>
    <row r="46" spans="1:20" s="24" customFormat="1" ht="15" hidden="1" customHeight="1" x14ac:dyDescent="0.2">
      <c r="A46" s="33"/>
      <c r="B46" s="65" t="s">
        <v>35</v>
      </c>
      <c r="C46" s="66" t="s">
        <v>88</v>
      </c>
      <c r="D46" s="67" t="s">
        <v>10</v>
      </c>
      <c r="E46" s="37"/>
      <c r="F46" s="38"/>
      <c r="G46" s="39"/>
      <c r="H46" s="37"/>
      <c r="I46" s="38"/>
      <c r="J46" s="39"/>
      <c r="K46" s="37"/>
      <c r="L46" s="38">
        <v>24</v>
      </c>
      <c r="M46" s="39">
        <v>7</v>
      </c>
      <c r="N46" s="37"/>
      <c r="O46" s="38"/>
      <c r="P46" s="39"/>
      <c r="Q46" s="37">
        <f t="shared" si="4"/>
        <v>0</v>
      </c>
      <c r="R46" s="38">
        <f t="shared" si="4"/>
        <v>24</v>
      </c>
      <c r="S46" s="39">
        <f t="shared" si="4"/>
        <v>7</v>
      </c>
      <c r="T46" s="110">
        <v>3.37</v>
      </c>
    </row>
    <row r="47" spans="1:20" s="24" customFormat="1" ht="15" hidden="1" customHeight="1" x14ac:dyDescent="0.2">
      <c r="A47" s="33"/>
      <c r="B47" s="65" t="s">
        <v>37</v>
      </c>
      <c r="C47" s="66" t="s">
        <v>89</v>
      </c>
      <c r="D47" s="67" t="s">
        <v>10</v>
      </c>
      <c r="E47" s="37"/>
      <c r="F47" s="38"/>
      <c r="G47" s="39"/>
      <c r="H47" s="37"/>
      <c r="I47" s="38"/>
      <c r="J47" s="39"/>
      <c r="K47" s="37"/>
      <c r="L47" s="38">
        <v>22</v>
      </c>
      <c r="M47" s="39">
        <v>40</v>
      </c>
      <c r="N47" s="37"/>
      <c r="O47" s="38"/>
      <c r="P47" s="39"/>
      <c r="Q47" s="37">
        <f t="shared" si="4"/>
        <v>0</v>
      </c>
      <c r="R47" s="38">
        <f t="shared" si="4"/>
        <v>22</v>
      </c>
      <c r="S47" s="39">
        <f t="shared" si="4"/>
        <v>40</v>
      </c>
      <c r="T47" s="110">
        <v>3.55</v>
      </c>
    </row>
    <row r="48" spans="1:20" s="24" customFormat="1" ht="15" hidden="1" customHeight="1" x14ac:dyDescent="0.2">
      <c r="A48" s="33"/>
      <c r="B48" s="65"/>
      <c r="C48" s="66" t="s">
        <v>90</v>
      </c>
      <c r="D48" s="67" t="s">
        <v>10</v>
      </c>
      <c r="E48" s="37"/>
      <c r="F48" s="38"/>
      <c r="G48" s="39"/>
      <c r="H48" s="37"/>
      <c r="I48" s="38"/>
      <c r="J48" s="39"/>
      <c r="K48" s="37"/>
      <c r="L48" s="38"/>
      <c r="M48" s="39"/>
      <c r="N48" s="37"/>
      <c r="O48" s="38"/>
      <c r="P48" s="39"/>
      <c r="Q48" s="37">
        <f t="shared" si="4"/>
        <v>0</v>
      </c>
      <c r="R48" s="38">
        <f t="shared" si="4"/>
        <v>0</v>
      </c>
      <c r="S48" s="39">
        <f t="shared" si="4"/>
        <v>0</v>
      </c>
      <c r="T48" s="110"/>
    </row>
    <row r="49" spans="1:21" s="24" customFormat="1" ht="15" hidden="1" customHeight="1" x14ac:dyDescent="0.2">
      <c r="A49" s="33"/>
      <c r="B49" s="34" t="s">
        <v>39</v>
      </c>
      <c r="C49" s="66" t="s">
        <v>91</v>
      </c>
      <c r="D49" s="69" t="s">
        <v>10</v>
      </c>
      <c r="E49" s="37"/>
      <c r="F49" s="38"/>
      <c r="G49" s="39"/>
      <c r="H49" s="37"/>
      <c r="I49" s="38"/>
      <c r="J49" s="39"/>
      <c r="K49" s="37"/>
      <c r="L49" s="38"/>
      <c r="M49" s="39">
        <v>4</v>
      </c>
      <c r="N49" s="37"/>
      <c r="O49" s="38"/>
      <c r="P49" s="39"/>
      <c r="Q49" s="38">
        <f t="shared" si="4"/>
        <v>0</v>
      </c>
      <c r="R49" s="38">
        <f t="shared" si="4"/>
        <v>0</v>
      </c>
      <c r="S49" s="39">
        <f t="shared" si="4"/>
        <v>4</v>
      </c>
      <c r="T49" s="110">
        <v>3.9</v>
      </c>
    </row>
    <row r="50" spans="1:21" s="42" customFormat="1" ht="15.6" hidden="1" customHeight="1" x14ac:dyDescent="0.2">
      <c r="A50" s="70"/>
      <c r="B50" s="71" t="s">
        <v>92</v>
      </c>
      <c r="C50" s="72" t="s">
        <v>93</v>
      </c>
      <c r="D50" s="73"/>
      <c r="E50" s="74">
        <f t="shared" ref="E50:S50" si="5">SUM(E51:E57)</f>
        <v>0</v>
      </c>
      <c r="F50" s="75">
        <f t="shared" si="5"/>
        <v>0</v>
      </c>
      <c r="G50" s="76">
        <f t="shared" si="5"/>
        <v>0</v>
      </c>
      <c r="H50" s="74">
        <f t="shared" si="5"/>
        <v>0</v>
      </c>
      <c r="I50" s="75">
        <f t="shared" si="5"/>
        <v>0</v>
      </c>
      <c r="J50" s="76">
        <f t="shared" si="5"/>
        <v>0</v>
      </c>
      <c r="K50" s="74">
        <f t="shared" si="5"/>
        <v>0</v>
      </c>
      <c r="L50" s="75">
        <f t="shared" si="5"/>
        <v>3</v>
      </c>
      <c r="M50" s="76">
        <f t="shared" si="5"/>
        <v>0</v>
      </c>
      <c r="N50" s="74">
        <f t="shared" si="5"/>
        <v>0</v>
      </c>
      <c r="O50" s="75">
        <f t="shared" si="5"/>
        <v>0</v>
      </c>
      <c r="P50" s="76">
        <f t="shared" si="5"/>
        <v>0</v>
      </c>
      <c r="Q50" s="74">
        <f t="shared" si="5"/>
        <v>0</v>
      </c>
      <c r="R50" s="75">
        <f t="shared" si="5"/>
        <v>3</v>
      </c>
      <c r="S50" s="76">
        <f t="shared" si="5"/>
        <v>0</v>
      </c>
      <c r="T50" s="77">
        <f>SUM(T51:T57)/2</f>
        <v>3.3049999999999997</v>
      </c>
      <c r="U50" s="24"/>
    </row>
    <row r="51" spans="1:21" s="24" customFormat="1" ht="15.6" hidden="1" customHeight="1" x14ac:dyDescent="0.2">
      <c r="A51" s="33" t="s">
        <v>73</v>
      </c>
      <c r="B51" s="68">
        <v>1</v>
      </c>
      <c r="C51" s="66" t="s">
        <v>74</v>
      </c>
      <c r="D51" s="67" t="s">
        <v>10</v>
      </c>
      <c r="E51" s="37"/>
      <c r="F51" s="38"/>
      <c r="G51" s="39"/>
      <c r="H51" s="37"/>
      <c r="I51" s="38"/>
      <c r="J51" s="39"/>
      <c r="K51" s="37"/>
      <c r="L51" s="38"/>
      <c r="M51" s="39"/>
      <c r="N51" s="37"/>
      <c r="O51" s="38"/>
      <c r="P51" s="39"/>
      <c r="Q51" s="107">
        <f t="shared" ref="Q51:S57" si="6">E51+H51+K51+N51</f>
        <v>0</v>
      </c>
      <c r="R51" s="108">
        <f t="shared" si="6"/>
        <v>0</v>
      </c>
      <c r="S51" s="109">
        <f t="shared" si="6"/>
        <v>0</v>
      </c>
      <c r="T51" s="110"/>
    </row>
    <row r="52" spans="1:21" s="78" customFormat="1" ht="15.6" hidden="1" customHeight="1" x14ac:dyDescent="0.2">
      <c r="A52" s="33"/>
      <c r="B52" s="68">
        <v>2</v>
      </c>
      <c r="C52" s="66" t="s">
        <v>77</v>
      </c>
      <c r="D52" s="67" t="s">
        <v>10</v>
      </c>
      <c r="E52" s="37"/>
      <c r="F52" s="38"/>
      <c r="G52" s="39"/>
      <c r="H52" s="37"/>
      <c r="I52" s="38"/>
      <c r="J52" s="39"/>
      <c r="K52" s="37"/>
      <c r="L52" s="38"/>
      <c r="M52" s="39"/>
      <c r="N52" s="37"/>
      <c r="O52" s="38"/>
      <c r="P52" s="39"/>
      <c r="Q52" s="107">
        <f t="shared" si="6"/>
        <v>0</v>
      </c>
      <c r="R52" s="108">
        <f t="shared" si="6"/>
        <v>0</v>
      </c>
      <c r="S52" s="109">
        <f t="shared" si="6"/>
        <v>0</v>
      </c>
      <c r="T52" s="110"/>
      <c r="U52" s="24"/>
    </row>
    <row r="53" spans="1:21" s="24" customFormat="1" ht="15.6" hidden="1" customHeight="1" x14ac:dyDescent="0.2">
      <c r="A53" s="33"/>
      <c r="B53" s="68">
        <v>3</v>
      </c>
      <c r="C53" s="66" t="s">
        <v>80</v>
      </c>
      <c r="D53" s="67" t="s">
        <v>10</v>
      </c>
      <c r="E53" s="37"/>
      <c r="F53" s="38"/>
      <c r="G53" s="39"/>
      <c r="H53" s="37"/>
      <c r="I53" s="38"/>
      <c r="J53" s="39"/>
      <c r="K53" s="37"/>
      <c r="L53" s="38">
        <v>2</v>
      </c>
      <c r="M53" s="39"/>
      <c r="N53" s="37"/>
      <c r="O53" s="38"/>
      <c r="P53" s="39"/>
      <c r="Q53" s="107">
        <f t="shared" si="6"/>
        <v>0</v>
      </c>
      <c r="R53" s="108">
        <f t="shared" si="6"/>
        <v>2</v>
      </c>
      <c r="S53" s="109">
        <f t="shared" si="6"/>
        <v>0</v>
      </c>
      <c r="T53" s="110">
        <v>3.35</v>
      </c>
    </row>
    <row r="54" spans="1:21" s="24" customFormat="1" ht="15.6" hidden="1" customHeight="1" x14ac:dyDescent="0.2">
      <c r="A54" s="33"/>
      <c r="B54" s="68">
        <v>4</v>
      </c>
      <c r="C54" s="66" t="s">
        <v>83</v>
      </c>
      <c r="D54" s="67" t="s">
        <v>10</v>
      </c>
      <c r="E54" s="37"/>
      <c r="F54" s="38"/>
      <c r="G54" s="39"/>
      <c r="H54" s="37"/>
      <c r="I54" s="38"/>
      <c r="J54" s="39"/>
      <c r="K54" s="37"/>
      <c r="L54" s="38"/>
      <c r="M54" s="39"/>
      <c r="N54" s="37"/>
      <c r="O54" s="38"/>
      <c r="P54" s="39"/>
      <c r="Q54" s="107">
        <f t="shared" si="6"/>
        <v>0</v>
      </c>
      <c r="R54" s="108">
        <f t="shared" si="6"/>
        <v>0</v>
      </c>
      <c r="S54" s="109">
        <f t="shared" si="6"/>
        <v>0</v>
      </c>
      <c r="T54" s="110"/>
    </row>
    <row r="55" spans="1:21" s="24" customFormat="1" ht="15.6" hidden="1" customHeight="1" x14ac:dyDescent="0.2">
      <c r="A55" s="33"/>
      <c r="B55" s="68">
        <v>5</v>
      </c>
      <c r="C55" s="66" t="s">
        <v>94</v>
      </c>
      <c r="D55" s="67" t="s">
        <v>10</v>
      </c>
      <c r="E55" s="37"/>
      <c r="F55" s="38"/>
      <c r="G55" s="39"/>
      <c r="H55" s="37"/>
      <c r="I55" s="38"/>
      <c r="J55" s="39"/>
      <c r="K55" s="37"/>
      <c r="L55" s="38"/>
      <c r="M55" s="39"/>
      <c r="N55" s="37"/>
      <c r="O55" s="38"/>
      <c r="P55" s="39"/>
      <c r="Q55" s="107">
        <f t="shared" si="6"/>
        <v>0</v>
      </c>
      <c r="R55" s="108">
        <f t="shared" si="6"/>
        <v>0</v>
      </c>
      <c r="S55" s="109">
        <f t="shared" si="6"/>
        <v>0</v>
      </c>
      <c r="T55" s="110"/>
    </row>
    <row r="56" spans="1:21" s="24" customFormat="1" ht="15.6" hidden="1" customHeight="1" x14ac:dyDescent="0.2">
      <c r="A56" s="33"/>
      <c r="B56" s="68">
        <v>5</v>
      </c>
      <c r="C56" s="66" t="s">
        <v>89</v>
      </c>
      <c r="D56" s="67" t="s">
        <v>10</v>
      </c>
      <c r="E56" s="37"/>
      <c r="F56" s="38"/>
      <c r="G56" s="39"/>
      <c r="H56" s="37"/>
      <c r="I56" s="38"/>
      <c r="J56" s="39"/>
      <c r="K56" s="37"/>
      <c r="L56" s="38"/>
      <c r="M56" s="39"/>
      <c r="N56" s="37"/>
      <c r="O56" s="38"/>
      <c r="P56" s="39"/>
      <c r="Q56" s="107">
        <f>E56+H56+K56+N56</f>
        <v>0</v>
      </c>
      <c r="R56" s="108">
        <f>F56+I56+L56+O56</f>
        <v>0</v>
      </c>
      <c r="S56" s="109">
        <f>G56+J56+M56+P56</f>
        <v>0</v>
      </c>
      <c r="T56" s="110"/>
    </row>
    <row r="57" spans="1:21" s="24" customFormat="1" ht="15.6" hidden="1" customHeight="1" x14ac:dyDescent="0.2">
      <c r="A57" s="43"/>
      <c r="B57" s="79">
        <v>6</v>
      </c>
      <c r="C57" s="80" t="s">
        <v>79</v>
      </c>
      <c r="D57" s="81" t="s">
        <v>10</v>
      </c>
      <c r="E57" s="47"/>
      <c r="F57" s="48"/>
      <c r="G57" s="49"/>
      <c r="H57" s="47"/>
      <c r="I57" s="48"/>
      <c r="J57" s="49"/>
      <c r="K57" s="47"/>
      <c r="L57" s="48">
        <v>1</v>
      </c>
      <c r="M57" s="49"/>
      <c r="N57" s="47"/>
      <c r="O57" s="48"/>
      <c r="P57" s="49"/>
      <c r="Q57" s="113">
        <f t="shared" si="6"/>
        <v>0</v>
      </c>
      <c r="R57" s="114">
        <f t="shared" si="6"/>
        <v>1</v>
      </c>
      <c r="S57" s="115">
        <f t="shared" si="6"/>
        <v>0</v>
      </c>
      <c r="T57" s="116">
        <v>3.26</v>
      </c>
    </row>
    <row r="58" spans="1:21" s="24" customFormat="1" ht="15.6" customHeight="1" x14ac:dyDescent="0.2">
      <c r="A58" s="82"/>
      <c r="B58" s="83"/>
      <c r="C58" s="84"/>
      <c r="D58" s="85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7"/>
      <c r="R58" s="87"/>
      <c r="S58" s="87"/>
      <c r="T58" s="88"/>
    </row>
    <row r="59" spans="1:21" s="42" customFormat="1" ht="14.1" customHeight="1" x14ac:dyDescent="0.2">
      <c r="A59" s="690" t="s">
        <v>2</v>
      </c>
      <c r="B59" s="693" t="s">
        <v>3</v>
      </c>
      <c r="C59" s="694"/>
      <c r="D59" s="697" t="s">
        <v>4</v>
      </c>
      <c r="E59" s="8" t="s">
        <v>5</v>
      </c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700" t="s">
        <v>6</v>
      </c>
      <c r="R59" s="701"/>
      <c r="S59" s="702"/>
      <c r="T59" s="706" t="s">
        <v>7</v>
      </c>
      <c r="U59" s="24"/>
    </row>
    <row r="60" spans="1:21" s="42" customFormat="1" ht="14.1" customHeight="1" x14ac:dyDescent="0.2">
      <c r="A60" s="691"/>
      <c r="B60" s="695"/>
      <c r="C60" s="696"/>
      <c r="D60" s="698"/>
      <c r="E60" s="8" t="s">
        <v>8</v>
      </c>
      <c r="F60" s="11"/>
      <c r="G60" s="12"/>
      <c r="H60" s="8" t="s">
        <v>9</v>
      </c>
      <c r="I60" s="11"/>
      <c r="J60" s="12"/>
      <c r="K60" s="8" t="s">
        <v>10</v>
      </c>
      <c r="L60" s="11"/>
      <c r="M60" s="12"/>
      <c r="N60" s="8" t="s">
        <v>11</v>
      </c>
      <c r="O60" s="11"/>
      <c r="P60" s="12"/>
      <c r="Q60" s="703"/>
      <c r="R60" s="704"/>
      <c r="S60" s="705"/>
      <c r="T60" s="707"/>
      <c r="U60" s="24"/>
    </row>
    <row r="61" spans="1:21" s="42" customFormat="1" ht="38.25" customHeight="1" x14ac:dyDescent="0.2">
      <c r="A61" s="692"/>
      <c r="B61" s="695"/>
      <c r="C61" s="696"/>
      <c r="D61" s="699"/>
      <c r="E61" s="13" t="s">
        <v>12</v>
      </c>
      <c r="F61" s="14" t="s">
        <v>13</v>
      </c>
      <c r="G61" s="15" t="s">
        <v>14</v>
      </c>
      <c r="H61" s="13" t="s">
        <v>12</v>
      </c>
      <c r="I61" s="14" t="s">
        <v>13</v>
      </c>
      <c r="J61" s="15" t="s">
        <v>14</v>
      </c>
      <c r="K61" s="13" t="s">
        <v>12</v>
      </c>
      <c r="L61" s="14" t="s">
        <v>13</v>
      </c>
      <c r="M61" s="15" t="s">
        <v>14</v>
      </c>
      <c r="N61" s="13" t="s">
        <v>12</v>
      </c>
      <c r="O61" s="14" t="s">
        <v>13</v>
      </c>
      <c r="P61" s="15" t="s">
        <v>14</v>
      </c>
      <c r="Q61" s="13" t="s">
        <v>12</v>
      </c>
      <c r="R61" s="14" t="s">
        <v>13</v>
      </c>
      <c r="S61" s="15" t="s">
        <v>14</v>
      </c>
      <c r="T61" s="707"/>
      <c r="U61" s="24"/>
    </row>
    <row r="62" spans="1:21" s="24" customFormat="1" ht="15.75" hidden="1" customHeight="1" x14ac:dyDescent="0.2">
      <c r="A62" s="51" t="s">
        <v>95</v>
      </c>
      <c r="B62" s="17" t="s">
        <v>96</v>
      </c>
      <c r="C62" s="18"/>
      <c r="D62" s="52"/>
      <c r="E62" s="53">
        <f t="shared" ref="E62:S62" si="7">E63+E79</f>
        <v>0</v>
      </c>
      <c r="F62" s="54">
        <f t="shared" si="7"/>
        <v>0</v>
      </c>
      <c r="G62" s="55">
        <f t="shared" si="7"/>
        <v>0</v>
      </c>
      <c r="H62" s="53">
        <f t="shared" si="7"/>
        <v>0</v>
      </c>
      <c r="I62" s="54">
        <f t="shared" si="7"/>
        <v>0</v>
      </c>
      <c r="J62" s="55">
        <f t="shared" si="7"/>
        <v>0</v>
      </c>
      <c r="K62" s="53">
        <f t="shared" si="7"/>
        <v>0</v>
      </c>
      <c r="L62" s="54">
        <f t="shared" si="7"/>
        <v>266</v>
      </c>
      <c r="M62" s="55">
        <f t="shared" si="7"/>
        <v>219</v>
      </c>
      <c r="N62" s="53">
        <f t="shared" si="7"/>
        <v>0</v>
      </c>
      <c r="O62" s="54">
        <f t="shared" si="7"/>
        <v>104</v>
      </c>
      <c r="P62" s="55">
        <f t="shared" si="7"/>
        <v>29</v>
      </c>
      <c r="Q62" s="53">
        <f t="shared" si="7"/>
        <v>0</v>
      </c>
      <c r="R62" s="54">
        <f t="shared" si="7"/>
        <v>370</v>
      </c>
      <c r="S62" s="55">
        <f t="shared" si="7"/>
        <v>248</v>
      </c>
      <c r="T62" s="56">
        <f>(T63+T79)/2</f>
        <v>3.4208571428571428</v>
      </c>
    </row>
    <row r="63" spans="1:21" s="42" customFormat="1" ht="15.75" hidden="1" customHeight="1" x14ac:dyDescent="0.2">
      <c r="A63" s="57"/>
      <c r="B63" s="58" t="s">
        <v>71</v>
      </c>
      <c r="C63" s="59" t="s">
        <v>72</v>
      </c>
      <c r="D63" s="89"/>
      <c r="E63" s="61">
        <f t="shared" ref="E63:S63" si="8">SUM(E64:E78)</f>
        <v>0</v>
      </c>
      <c r="F63" s="62">
        <f t="shared" si="8"/>
        <v>0</v>
      </c>
      <c r="G63" s="63">
        <f t="shared" si="8"/>
        <v>0</v>
      </c>
      <c r="H63" s="61">
        <f t="shared" si="8"/>
        <v>0</v>
      </c>
      <c r="I63" s="62">
        <f t="shared" si="8"/>
        <v>0</v>
      </c>
      <c r="J63" s="63">
        <f t="shared" si="8"/>
        <v>0</v>
      </c>
      <c r="K63" s="61">
        <f t="shared" si="8"/>
        <v>0</v>
      </c>
      <c r="L63" s="62">
        <f t="shared" si="8"/>
        <v>247</v>
      </c>
      <c r="M63" s="63">
        <f t="shared" si="8"/>
        <v>187</v>
      </c>
      <c r="N63" s="61">
        <f t="shared" si="8"/>
        <v>0</v>
      </c>
      <c r="O63" s="62">
        <f t="shared" si="8"/>
        <v>104</v>
      </c>
      <c r="P63" s="63">
        <f t="shared" si="8"/>
        <v>29</v>
      </c>
      <c r="Q63" s="61">
        <f t="shared" si="8"/>
        <v>0</v>
      </c>
      <c r="R63" s="62">
        <f t="shared" si="8"/>
        <v>351</v>
      </c>
      <c r="S63" s="63">
        <f t="shared" si="8"/>
        <v>216</v>
      </c>
      <c r="T63" s="64">
        <f>SUM(T64:T78)/15</f>
        <v>3.3659999999999997</v>
      </c>
      <c r="U63" s="24"/>
    </row>
    <row r="64" spans="1:21" s="24" customFormat="1" ht="15.75" hidden="1" customHeight="1" x14ac:dyDescent="0.2">
      <c r="A64" s="33"/>
      <c r="B64" s="65" t="s">
        <v>17</v>
      </c>
      <c r="C64" s="66" t="s">
        <v>97</v>
      </c>
      <c r="D64" s="67" t="s">
        <v>10</v>
      </c>
      <c r="E64" s="37"/>
      <c r="F64" s="38"/>
      <c r="G64" s="39"/>
      <c r="H64" s="37"/>
      <c r="I64" s="38"/>
      <c r="J64" s="39"/>
      <c r="K64" s="37"/>
      <c r="L64" s="38">
        <v>29</v>
      </c>
      <c r="M64" s="39">
        <v>9</v>
      </c>
      <c r="N64" s="37"/>
      <c r="O64" s="38"/>
      <c r="P64" s="39"/>
      <c r="Q64" s="107">
        <f t="shared" ref="Q64:S77" si="9">E64+H64+K64+N64</f>
        <v>0</v>
      </c>
      <c r="R64" s="108">
        <f t="shared" si="9"/>
        <v>29</v>
      </c>
      <c r="S64" s="109">
        <f t="shared" si="9"/>
        <v>9</v>
      </c>
      <c r="T64" s="110">
        <v>3.35</v>
      </c>
    </row>
    <row r="65" spans="1:21" s="24" customFormat="1" ht="15.75" hidden="1" customHeight="1" x14ac:dyDescent="0.2">
      <c r="A65" s="33"/>
      <c r="B65" s="65" t="s">
        <v>19</v>
      </c>
      <c r="C65" s="66" t="s">
        <v>98</v>
      </c>
      <c r="D65" s="67" t="s">
        <v>11</v>
      </c>
      <c r="E65" s="37"/>
      <c r="F65" s="38"/>
      <c r="G65" s="39"/>
      <c r="H65" s="37"/>
      <c r="I65" s="38"/>
      <c r="J65" s="39"/>
      <c r="K65" s="37"/>
      <c r="L65" s="38"/>
      <c r="M65" s="39"/>
      <c r="N65" s="37"/>
      <c r="O65" s="38">
        <v>30</v>
      </c>
      <c r="P65" s="39">
        <v>1</v>
      </c>
      <c r="Q65" s="107">
        <f t="shared" si="9"/>
        <v>0</v>
      </c>
      <c r="R65" s="108">
        <f t="shared" si="9"/>
        <v>30</v>
      </c>
      <c r="S65" s="109">
        <f t="shared" si="9"/>
        <v>1</v>
      </c>
      <c r="T65" s="110">
        <v>3.22</v>
      </c>
    </row>
    <row r="66" spans="1:21" s="24" customFormat="1" ht="15.75" hidden="1" customHeight="1" x14ac:dyDescent="0.2">
      <c r="A66" s="33"/>
      <c r="B66" s="65" t="s">
        <v>21</v>
      </c>
      <c r="C66" s="66" t="s">
        <v>99</v>
      </c>
      <c r="D66" s="67" t="s">
        <v>10</v>
      </c>
      <c r="E66" s="37"/>
      <c r="F66" s="38"/>
      <c r="G66" s="39"/>
      <c r="H66" s="37"/>
      <c r="I66" s="38"/>
      <c r="J66" s="39"/>
      <c r="K66" s="37"/>
      <c r="L66" s="38">
        <v>20</v>
      </c>
      <c r="M66" s="39">
        <v>2</v>
      </c>
      <c r="N66" s="37"/>
      <c r="O66" s="38"/>
      <c r="P66" s="39"/>
      <c r="Q66" s="107">
        <f t="shared" si="9"/>
        <v>0</v>
      </c>
      <c r="R66" s="108">
        <f t="shared" si="9"/>
        <v>20</v>
      </c>
      <c r="S66" s="109">
        <f t="shared" si="9"/>
        <v>2</v>
      </c>
      <c r="T66" s="110">
        <v>3.25</v>
      </c>
    </row>
    <row r="67" spans="1:21" s="24" customFormat="1" ht="15.75" hidden="1" customHeight="1" x14ac:dyDescent="0.2">
      <c r="A67" s="33"/>
      <c r="B67" s="65" t="s">
        <v>23</v>
      </c>
      <c r="C67" s="66" t="s">
        <v>100</v>
      </c>
      <c r="D67" s="67" t="s">
        <v>11</v>
      </c>
      <c r="E67" s="37"/>
      <c r="F67" s="38"/>
      <c r="G67" s="39"/>
      <c r="H67" s="37"/>
      <c r="I67" s="38"/>
      <c r="J67" s="39"/>
      <c r="K67" s="37"/>
      <c r="L67" s="38"/>
      <c r="M67" s="39"/>
      <c r="N67" s="37"/>
      <c r="O67" s="38">
        <v>3</v>
      </c>
      <c r="P67" s="39"/>
      <c r="Q67" s="107">
        <f t="shared" si="9"/>
        <v>0</v>
      </c>
      <c r="R67" s="108">
        <f t="shared" si="9"/>
        <v>3</v>
      </c>
      <c r="S67" s="109">
        <f t="shared" si="9"/>
        <v>0</v>
      </c>
      <c r="T67" s="110">
        <v>3.11</v>
      </c>
    </row>
    <row r="68" spans="1:21" s="24" customFormat="1" ht="15.75" hidden="1" customHeight="1" x14ac:dyDescent="0.2">
      <c r="A68" s="33"/>
      <c r="B68" s="65" t="s">
        <v>25</v>
      </c>
      <c r="C68" s="66" t="s">
        <v>101</v>
      </c>
      <c r="D68" s="67" t="s">
        <v>10</v>
      </c>
      <c r="E68" s="37"/>
      <c r="F68" s="38"/>
      <c r="G68" s="39"/>
      <c r="H68" s="37"/>
      <c r="I68" s="38"/>
      <c r="J68" s="39"/>
      <c r="K68" s="37"/>
      <c r="L68" s="38">
        <v>21</v>
      </c>
      <c r="M68" s="39">
        <v>7</v>
      </c>
      <c r="N68" s="37"/>
      <c r="O68" s="38"/>
      <c r="P68" s="39"/>
      <c r="Q68" s="107">
        <f t="shared" si="9"/>
        <v>0</v>
      </c>
      <c r="R68" s="108">
        <f t="shared" si="9"/>
        <v>21</v>
      </c>
      <c r="S68" s="109">
        <f t="shared" si="9"/>
        <v>7</v>
      </c>
      <c r="T68" s="110">
        <v>3.37</v>
      </c>
    </row>
    <row r="69" spans="1:21" s="24" customFormat="1" ht="15.75" hidden="1" customHeight="1" x14ac:dyDescent="0.2">
      <c r="A69" s="33"/>
      <c r="B69" s="65" t="s">
        <v>27</v>
      </c>
      <c r="C69" s="66" t="s">
        <v>102</v>
      </c>
      <c r="D69" s="67" t="s">
        <v>11</v>
      </c>
      <c r="E69" s="37"/>
      <c r="F69" s="38"/>
      <c r="G69" s="39"/>
      <c r="H69" s="37"/>
      <c r="I69" s="38"/>
      <c r="J69" s="39"/>
      <c r="K69" s="37"/>
      <c r="L69" s="38"/>
      <c r="M69" s="39"/>
      <c r="N69" s="37"/>
      <c r="O69" s="38">
        <v>17</v>
      </c>
      <c r="P69" s="39">
        <v>2</v>
      </c>
      <c r="Q69" s="107">
        <f t="shared" si="9"/>
        <v>0</v>
      </c>
      <c r="R69" s="108">
        <f t="shared" si="9"/>
        <v>17</v>
      </c>
      <c r="S69" s="109">
        <f t="shared" si="9"/>
        <v>2</v>
      </c>
      <c r="T69" s="110">
        <v>3.27</v>
      </c>
    </row>
    <row r="70" spans="1:21" s="24" customFormat="1" ht="15.75" hidden="1" customHeight="1" x14ac:dyDescent="0.2">
      <c r="A70" s="33" t="s">
        <v>73</v>
      </c>
      <c r="B70" s="65" t="s">
        <v>29</v>
      </c>
      <c r="C70" s="66" t="s">
        <v>103</v>
      </c>
      <c r="D70" s="67" t="s">
        <v>10</v>
      </c>
      <c r="E70" s="37"/>
      <c r="F70" s="38"/>
      <c r="G70" s="39"/>
      <c r="H70" s="37"/>
      <c r="I70" s="38"/>
      <c r="J70" s="39"/>
      <c r="K70" s="37"/>
      <c r="L70" s="38">
        <v>17</v>
      </c>
      <c r="M70" s="39">
        <v>5</v>
      </c>
      <c r="N70" s="37"/>
      <c r="O70" s="38"/>
      <c r="P70" s="39"/>
      <c r="Q70" s="107">
        <f t="shared" si="9"/>
        <v>0</v>
      </c>
      <c r="R70" s="108">
        <f t="shared" si="9"/>
        <v>17</v>
      </c>
      <c r="S70" s="109">
        <f t="shared" si="9"/>
        <v>5</v>
      </c>
      <c r="T70" s="110">
        <v>3.37</v>
      </c>
    </row>
    <row r="71" spans="1:21" s="78" customFormat="1" ht="15.75" hidden="1" customHeight="1" x14ac:dyDescent="0.2">
      <c r="A71" s="33"/>
      <c r="B71" s="65" t="s">
        <v>31</v>
      </c>
      <c r="C71" s="66" t="s">
        <v>104</v>
      </c>
      <c r="D71" s="67" t="s">
        <v>11</v>
      </c>
      <c r="E71" s="37"/>
      <c r="F71" s="38"/>
      <c r="G71" s="39"/>
      <c r="H71" s="37"/>
      <c r="I71" s="38"/>
      <c r="J71" s="39"/>
      <c r="K71" s="37"/>
      <c r="L71" s="38"/>
      <c r="M71" s="39"/>
      <c r="N71" s="37"/>
      <c r="O71" s="38">
        <v>42</v>
      </c>
      <c r="P71" s="39">
        <v>5</v>
      </c>
      <c r="Q71" s="107">
        <f t="shared" si="9"/>
        <v>0</v>
      </c>
      <c r="R71" s="108">
        <f t="shared" si="9"/>
        <v>42</v>
      </c>
      <c r="S71" s="109">
        <f t="shared" si="9"/>
        <v>5</v>
      </c>
      <c r="T71" s="110">
        <v>3.27</v>
      </c>
      <c r="U71" s="24"/>
    </row>
    <row r="72" spans="1:21" s="24" customFormat="1" ht="15.75" hidden="1" customHeight="1" x14ac:dyDescent="0.2">
      <c r="A72" s="33"/>
      <c r="B72" s="65" t="s">
        <v>33</v>
      </c>
      <c r="C72" s="66" t="s">
        <v>105</v>
      </c>
      <c r="D72" s="67" t="s">
        <v>10</v>
      </c>
      <c r="E72" s="37"/>
      <c r="F72" s="38"/>
      <c r="G72" s="39"/>
      <c r="H72" s="37"/>
      <c r="I72" s="38"/>
      <c r="J72" s="39"/>
      <c r="K72" s="37"/>
      <c r="L72" s="38">
        <v>10</v>
      </c>
      <c r="M72" s="39">
        <v>16</v>
      </c>
      <c r="N72" s="37"/>
      <c r="O72" s="38"/>
      <c r="P72" s="39"/>
      <c r="Q72" s="107">
        <f t="shared" si="9"/>
        <v>0</v>
      </c>
      <c r="R72" s="108">
        <f t="shared" si="9"/>
        <v>10</v>
      </c>
      <c r="S72" s="109">
        <f t="shared" si="9"/>
        <v>16</v>
      </c>
      <c r="T72" s="110">
        <v>3.56</v>
      </c>
    </row>
    <row r="73" spans="1:21" s="78" customFormat="1" ht="15.75" hidden="1" customHeight="1" x14ac:dyDescent="0.2">
      <c r="A73" s="33"/>
      <c r="B73" s="65" t="s">
        <v>35</v>
      </c>
      <c r="C73" s="66" t="s">
        <v>106</v>
      </c>
      <c r="D73" s="67" t="s">
        <v>11</v>
      </c>
      <c r="E73" s="37"/>
      <c r="F73" s="38"/>
      <c r="G73" s="39"/>
      <c r="H73" s="37"/>
      <c r="I73" s="38"/>
      <c r="J73" s="39"/>
      <c r="K73" s="37"/>
      <c r="L73" s="38"/>
      <c r="M73" s="39"/>
      <c r="N73" s="37"/>
      <c r="O73" s="38">
        <v>7</v>
      </c>
      <c r="P73" s="39">
        <v>17</v>
      </c>
      <c r="Q73" s="107">
        <f t="shared" si="9"/>
        <v>0</v>
      </c>
      <c r="R73" s="108">
        <f t="shared" si="9"/>
        <v>7</v>
      </c>
      <c r="S73" s="109">
        <f t="shared" si="9"/>
        <v>17</v>
      </c>
      <c r="T73" s="110">
        <v>3.54</v>
      </c>
      <c r="U73" s="24"/>
    </row>
    <row r="74" spans="1:21" s="24" customFormat="1" ht="15.75" hidden="1" customHeight="1" x14ac:dyDescent="0.2">
      <c r="A74" s="33"/>
      <c r="B74" s="65" t="s">
        <v>37</v>
      </c>
      <c r="C74" s="66" t="s">
        <v>107</v>
      </c>
      <c r="D74" s="67" t="s">
        <v>10</v>
      </c>
      <c r="E74" s="37"/>
      <c r="F74" s="38"/>
      <c r="G74" s="39"/>
      <c r="H74" s="37"/>
      <c r="I74" s="38"/>
      <c r="J74" s="39"/>
      <c r="K74" s="37"/>
      <c r="L74" s="38">
        <v>31</v>
      </c>
      <c r="M74" s="39">
        <v>30</v>
      </c>
      <c r="N74" s="37"/>
      <c r="O74" s="38"/>
      <c r="P74" s="39"/>
      <c r="Q74" s="107">
        <f>E74+H74+K74+N74</f>
        <v>0</v>
      </c>
      <c r="R74" s="108">
        <f>F74+I74+L74+O74</f>
        <v>31</v>
      </c>
      <c r="S74" s="109">
        <f>G74+J74+M74+P74</f>
        <v>30</v>
      </c>
      <c r="T74" s="110">
        <v>3.48</v>
      </c>
    </row>
    <row r="75" spans="1:21" s="24" customFormat="1" ht="15.75" hidden="1" customHeight="1" x14ac:dyDescent="0.2">
      <c r="A75" s="33"/>
      <c r="B75" s="65" t="s">
        <v>39</v>
      </c>
      <c r="C75" s="66" t="s">
        <v>108</v>
      </c>
      <c r="D75" s="67" t="s">
        <v>11</v>
      </c>
      <c r="E75" s="37"/>
      <c r="F75" s="38"/>
      <c r="G75" s="39"/>
      <c r="H75" s="37"/>
      <c r="I75" s="38"/>
      <c r="J75" s="39"/>
      <c r="K75" s="37"/>
      <c r="L75" s="38"/>
      <c r="M75" s="39"/>
      <c r="N75" s="37"/>
      <c r="O75" s="38">
        <v>3</v>
      </c>
      <c r="P75" s="39"/>
      <c r="Q75" s="107">
        <f t="shared" si="9"/>
        <v>0</v>
      </c>
      <c r="R75" s="108">
        <f t="shared" si="9"/>
        <v>3</v>
      </c>
      <c r="S75" s="109">
        <f t="shared" si="9"/>
        <v>0</v>
      </c>
      <c r="T75" s="110">
        <v>3.23</v>
      </c>
    </row>
    <row r="76" spans="1:21" s="24" customFormat="1" ht="15.75" hidden="1" customHeight="1" x14ac:dyDescent="0.2">
      <c r="A76" s="33"/>
      <c r="B76" s="65" t="s">
        <v>41</v>
      </c>
      <c r="C76" s="66" t="s">
        <v>109</v>
      </c>
      <c r="D76" s="67" t="s">
        <v>11</v>
      </c>
      <c r="E76" s="37"/>
      <c r="F76" s="38"/>
      <c r="G76" s="39"/>
      <c r="H76" s="37"/>
      <c r="I76" s="38"/>
      <c r="J76" s="39"/>
      <c r="K76" s="37"/>
      <c r="L76" s="38"/>
      <c r="M76" s="39"/>
      <c r="N76" s="37"/>
      <c r="O76" s="38">
        <v>2</v>
      </c>
      <c r="P76" s="39">
        <v>4</v>
      </c>
      <c r="Q76" s="107">
        <f t="shared" si="9"/>
        <v>0</v>
      </c>
      <c r="R76" s="108">
        <f t="shared" si="9"/>
        <v>2</v>
      </c>
      <c r="S76" s="109">
        <f t="shared" si="9"/>
        <v>4</v>
      </c>
      <c r="T76" s="110">
        <v>3.51</v>
      </c>
    </row>
    <row r="77" spans="1:21" s="24" customFormat="1" ht="15.75" hidden="1" customHeight="1" x14ac:dyDescent="0.2">
      <c r="A77" s="33"/>
      <c r="B77" s="65" t="s">
        <v>43</v>
      </c>
      <c r="C77" s="66" t="s">
        <v>110</v>
      </c>
      <c r="D77" s="67" t="s">
        <v>10</v>
      </c>
      <c r="E77" s="37"/>
      <c r="F77" s="38"/>
      <c r="G77" s="39"/>
      <c r="H77" s="37"/>
      <c r="I77" s="38"/>
      <c r="J77" s="39"/>
      <c r="K77" s="37"/>
      <c r="L77" s="38">
        <v>67</v>
      </c>
      <c r="M77" s="39">
        <v>92</v>
      </c>
      <c r="N77" s="37"/>
      <c r="O77" s="38"/>
      <c r="P77" s="39"/>
      <c r="Q77" s="107">
        <f t="shared" si="9"/>
        <v>0</v>
      </c>
      <c r="R77" s="108">
        <f t="shared" si="9"/>
        <v>67</v>
      </c>
      <c r="S77" s="109">
        <f t="shared" si="9"/>
        <v>92</v>
      </c>
      <c r="T77" s="110">
        <v>3.52</v>
      </c>
    </row>
    <row r="78" spans="1:21" s="24" customFormat="1" ht="15.75" hidden="1" customHeight="1" x14ac:dyDescent="0.2">
      <c r="A78" s="33"/>
      <c r="B78" s="34" t="s">
        <v>45</v>
      </c>
      <c r="C78" s="66" t="s">
        <v>111</v>
      </c>
      <c r="D78" s="90" t="s">
        <v>10</v>
      </c>
      <c r="E78" s="37"/>
      <c r="F78" s="38"/>
      <c r="G78" s="39"/>
      <c r="H78" s="37"/>
      <c r="I78" s="38"/>
      <c r="J78" s="39"/>
      <c r="K78" s="37"/>
      <c r="L78" s="38">
        <v>52</v>
      </c>
      <c r="M78" s="39">
        <v>26</v>
      </c>
      <c r="N78" s="37"/>
      <c r="O78" s="38"/>
      <c r="P78" s="39"/>
      <c r="Q78" s="107">
        <f>E78+H78+K78+N78</f>
        <v>0</v>
      </c>
      <c r="R78" s="108">
        <f>F78+I78+L78+O78</f>
        <v>52</v>
      </c>
      <c r="S78" s="109">
        <f>G78+J78+M78+P78</f>
        <v>26</v>
      </c>
      <c r="T78" s="172">
        <v>3.44</v>
      </c>
    </row>
    <row r="79" spans="1:21" s="42" customFormat="1" ht="15.75" hidden="1" customHeight="1" x14ac:dyDescent="0.2">
      <c r="A79" s="70"/>
      <c r="B79" s="71" t="s">
        <v>92</v>
      </c>
      <c r="C79" s="72" t="s">
        <v>93</v>
      </c>
      <c r="D79" s="73"/>
      <c r="E79" s="75">
        <f>SUM(E80:E86)</f>
        <v>0</v>
      </c>
      <c r="F79" s="75">
        <f>SUM(F80:F86)</f>
        <v>0</v>
      </c>
      <c r="G79" s="76">
        <f>SUM(G80:G86)</f>
        <v>0</v>
      </c>
      <c r="H79" s="74">
        <f t="shared" ref="H79:P79" si="10">SUM(H80:H86)</f>
        <v>0</v>
      </c>
      <c r="I79" s="75">
        <f t="shared" si="10"/>
        <v>0</v>
      </c>
      <c r="J79" s="76">
        <f t="shared" si="10"/>
        <v>0</v>
      </c>
      <c r="K79" s="74">
        <f t="shared" si="10"/>
        <v>0</v>
      </c>
      <c r="L79" s="75">
        <f t="shared" si="10"/>
        <v>19</v>
      </c>
      <c r="M79" s="76">
        <f t="shared" si="10"/>
        <v>32</v>
      </c>
      <c r="N79" s="74">
        <f t="shared" si="10"/>
        <v>0</v>
      </c>
      <c r="O79" s="75">
        <f t="shared" si="10"/>
        <v>0</v>
      </c>
      <c r="P79" s="76">
        <f t="shared" si="10"/>
        <v>0</v>
      </c>
      <c r="Q79" s="74">
        <f>SUM(Q80:Q86)</f>
        <v>0</v>
      </c>
      <c r="R79" s="75">
        <f>SUM(R80:R86)</f>
        <v>19</v>
      </c>
      <c r="S79" s="76">
        <f>SUM(S80:S86)</f>
        <v>32</v>
      </c>
      <c r="T79" s="77">
        <f>SUM(T80:T86)/7</f>
        <v>3.475714285714286</v>
      </c>
      <c r="U79" s="24"/>
    </row>
    <row r="80" spans="1:21" s="24" customFormat="1" ht="15.75" hidden="1" customHeight="1" x14ac:dyDescent="0.2">
      <c r="A80" s="33" t="s">
        <v>73</v>
      </c>
      <c r="B80" s="65" t="s">
        <v>17</v>
      </c>
      <c r="C80" s="66" t="s">
        <v>97</v>
      </c>
      <c r="D80" s="67" t="s">
        <v>10</v>
      </c>
      <c r="E80" s="37"/>
      <c r="F80" s="38"/>
      <c r="G80" s="39"/>
      <c r="H80" s="37"/>
      <c r="I80" s="38"/>
      <c r="J80" s="39"/>
      <c r="K80" s="37"/>
      <c r="L80" s="38">
        <v>1</v>
      </c>
      <c r="M80" s="39"/>
      <c r="N80" s="37"/>
      <c r="O80" s="38"/>
      <c r="P80" s="39"/>
      <c r="Q80" s="107">
        <f t="shared" ref="Q80:S86" si="11">E80+H80+K80+N80</f>
        <v>0</v>
      </c>
      <c r="R80" s="108">
        <f t="shared" si="11"/>
        <v>1</v>
      </c>
      <c r="S80" s="109">
        <f t="shared" si="11"/>
        <v>0</v>
      </c>
      <c r="T80" s="110">
        <v>3.39</v>
      </c>
    </row>
    <row r="81" spans="1:21" s="24" customFormat="1" ht="15.75" hidden="1" customHeight="1" x14ac:dyDescent="0.2">
      <c r="A81" s="33"/>
      <c r="B81" s="65" t="s">
        <v>19</v>
      </c>
      <c r="C81" s="66" t="s">
        <v>99</v>
      </c>
      <c r="D81" s="67" t="s">
        <v>10</v>
      </c>
      <c r="E81" s="37"/>
      <c r="F81" s="38"/>
      <c r="G81" s="39"/>
      <c r="H81" s="37"/>
      <c r="I81" s="38"/>
      <c r="J81" s="39"/>
      <c r="K81" s="37"/>
      <c r="L81" s="38">
        <v>3</v>
      </c>
      <c r="M81" s="39">
        <v>1</v>
      </c>
      <c r="N81" s="37"/>
      <c r="O81" s="38"/>
      <c r="P81" s="39"/>
      <c r="Q81" s="107">
        <f t="shared" si="11"/>
        <v>0</v>
      </c>
      <c r="R81" s="108">
        <f t="shared" si="11"/>
        <v>3</v>
      </c>
      <c r="S81" s="109">
        <f t="shared" si="11"/>
        <v>1</v>
      </c>
      <c r="T81" s="110">
        <v>3.33</v>
      </c>
    </row>
    <row r="82" spans="1:21" s="24" customFormat="1" ht="15.75" hidden="1" customHeight="1" x14ac:dyDescent="0.2">
      <c r="A82" s="33"/>
      <c r="B82" s="65" t="s">
        <v>21</v>
      </c>
      <c r="C82" s="66" t="s">
        <v>101</v>
      </c>
      <c r="D82" s="67" t="s">
        <v>10</v>
      </c>
      <c r="E82" s="37"/>
      <c r="F82" s="38"/>
      <c r="G82" s="39"/>
      <c r="H82" s="37"/>
      <c r="I82" s="38"/>
      <c r="J82" s="39"/>
      <c r="K82" s="37"/>
      <c r="L82" s="38">
        <v>2</v>
      </c>
      <c r="M82" s="39">
        <v>1</v>
      </c>
      <c r="N82" s="37"/>
      <c r="O82" s="38"/>
      <c r="P82" s="39"/>
      <c r="Q82" s="107">
        <f t="shared" si="11"/>
        <v>0</v>
      </c>
      <c r="R82" s="108">
        <f t="shared" si="11"/>
        <v>2</v>
      </c>
      <c r="S82" s="109">
        <f t="shared" si="11"/>
        <v>1</v>
      </c>
      <c r="T82" s="110">
        <v>3.45</v>
      </c>
    </row>
    <row r="83" spans="1:21" s="24" customFormat="1" ht="15.75" hidden="1" customHeight="1" x14ac:dyDescent="0.2">
      <c r="A83" s="33"/>
      <c r="B83" s="65" t="s">
        <v>23</v>
      </c>
      <c r="C83" s="66" t="s">
        <v>112</v>
      </c>
      <c r="D83" s="67" t="s">
        <v>10</v>
      </c>
      <c r="E83" s="37"/>
      <c r="F83" s="38"/>
      <c r="G83" s="39"/>
      <c r="H83" s="37"/>
      <c r="I83" s="38"/>
      <c r="J83" s="39"/>
      <c r="K83" s="37"/>
      <c r="L83" s="38">
        <v>2</v>
      </c>
      <c r="M83" s="39">
        <v>3</v>
      </c>
      <c r="N83" s="37"/>
      <c r="O83" s="38"/>
      <c r="P83" s="39"/>
      <c r="Q83" s="107">
        <f t="shared" si="11"/>
        <v>0</v>
      </c>
      <c r="R83" s="108">
        <f t="shared" si="11"/>
        <v>2</v>
      </c>
      <c r="S83" s="109">
        <f t="shared" si="11"/>
        <v>3</v>
      </c>
      <c r="T83" s="110">
        <v>3.52</v>
      </c>
    </row>
    <row r="84" spans="1:21" s="24" customFormat="1" ht="15.75" hidden="1" customHeight="1" x14ac:dyDescent="0.2">
      <c r="A84" s="33"/>
      <c r="B84" s="65" t="s">
        <v>25</v>
      </c>
      <c r="C84" s="66" t="s">
        <v>105</v>
      </c>
      <c r="D84" s="67" t="s">
        <v>10</v>
      </c>
      <c r="E84" s="37"/>
      <c r="F84" s="38"/>
      <c r="G84" s="39"/>
      <c r="H84" s="37"/>
      <c r="I84" s="38"/>
      <c r="J84" s="39"/>
      <c r="K84" s="37"/>
      <c r="L84" s="38">
        <v>1</v>
      </c>
      <c r="M84" s="39">
        <v>6</v>
      </c>
      <c r="N84" s="37"/>
      <c r="O84" s="38"/>
      <c r="P84" s="39"/>
      <c r="Q84" s="107">
        <f>E84+H84+K84+N84</f>
        <v>0</v>
      </c>
      <c r="R84" s="108">
        <f>F84+I84+L84+O84</f>
        <v>1</v>
      </c>
      <c r="S84" s="109">
        <f>G84+J84+M84+P84</f>
        <v>6</v>
      </c>
      <c r="T84" s="110">
        <v>3.64</v>
      </c>
    </row>
    <row r="85" spans="1:21" s="24" customFormat="1" ht="15.75" hidden="1" customHeight="1" x14ac:dyDescent="0.2">
      <c r="A85" s="33" t="s">
        <v>73</v>
      </c>
      <c r="B85" s="65" t="s">
        <v>27</v>
      </c>
      <c r="C85" s="66" t="s">
        <v>107</v>
      </c>
      <c r="D85" s="67" t="s">
        <v>10</v>
      </c>
      <c r="E85" s="37"/>
      <c r="F85" s="38"/>
      <c r="G85" s="39"/>
      <c r="H85" s="37"/>
      <c r="I85" s="38"/>
      <c r="J85" s="39"/>
      <c r="K85" s="37"/>
      <c r="L85" s="38">
        <v>7</v>
      </c>
      <c r="M85" s="39">
        <v>5</v>
      </c>
      <c r="N85" s="37"/>
      <c r="O85" s="38"/>
      <c r="P85" s="39"/>
      <c r="Q85" s="107">
        <f t="shared" si="11"/>
        <v>0</v>
      </c>
      <c r="R85" s="108">
        <f t="shared" si="11"/>
        <v>7</v>
      </c>
      <c r="S85" s="109">
        <f t="shared" si="11"/>
        <v>5</v>
      </c>
      <c r="T85" s="110">
        <v>3.41</v>
      </c>
    </row>
    <row r="86" spans="1:21" s="92" customFormat="1" ht="15.75" hidden="1" customHeight="1" x14ac:dyDescent="0.2">
      <c r="A86" s="43"/>
      <c r="B86" s="91" t="s">
        <v>29</v>
      </c>
      <c r="C86" s="80" t="s">
        <v>113</v>
      </c>
      <c r="D86" s="81" t="s">
        <v>10</v>
      </c>
      <c r="E86" s="47"/>
      <c r="F86" s="48"/>
      <c r="G86" s="49"/>
      <c r="H86" s="47"/>
      <c r="I86" s="48"/>
      <c r="J86" s="49"/>
      <c r="K86" s="47"/>
      <c r="L86" s="38">
        <v>3</v>
      </c>
      <c r="M86" s="39">
        <v>16</v>
      </c>
      <c r="N86" s="47"/>
      <c r="O86" s="48"/>
      <c r="P86" s="49"/>
      <c r="Q86" s="113">
        <f t="shared" si="11"/>
        <v>0</v>
      </c>
      <c r="R86" s="114">
        <f t="shared" si="11"/>
        <v>3</v>
      </c>
      <c r="S86" s="115">
        <f t="shared" si="11"/>
        <v>16</v>
      </c>
      <c r="T86" s="172">
        <v>3.59</v>
      </c>
      <c r="U86" s="24"/>
    </row>
    <row r="87" spans="1:21" s="78" customFormat="1" ht="15.75" customHeight="1" x14ac:dyDescent="0.2">
      <c r="A87" s="51" t="s">
        <v>114</v>
      </c>
      <c r="B87" s="17" t="s">
        <v>115</v>
      </c>
      <c r="C87" s="18"/>
      <c r="D87" s="93"/>
      <c r="E87" s="53">
        <f t="shared" ref="E87:S87" si="12">E88+E93</f>
        <v>0</v>
      </c>
      <c r="F87" s="54">
        <f t="shared" si="12"/>
        <v>0</v>
      </c>
      <c r="G87" s="55">
        <f t="shared" si="12"/>
        <v>0</v>
      </c>
      <c r="H87" s="53">
        <f t="shared" si="12"/>
        <v>0</v>
      </c>
      <c r="I87" s="54">
        <f t="shared" si="12"/>
        <v>0</v>
      </c>
      <c r="J87" s="55">
        <f t="shared" si="12"/>
        <v>0</v>
      </c>
      <c r="K87" s="53">
        <f t="shared" si="12"/>
        <v>0</v>
      </c>
      <c r="L87" s="54">
        <f t="shared" si="12"/>
        <v>470</v>
      </c>
      <c r="M87" s="55">
        <f t="shared" si="12"/>
        <v>492</v>
      </c>
      <c r="N87" s="53">
        <f t="shared" si="12"/>
        <v>0</v>
      </c>
      <c r="O87" s="54">
        <f t="shared" si="12"/>
        <v>0</v>
      </c>
      <c r="P87" s="55">
        <f t="shared" si="12"/>
        <v>0</v>
      </c>
      <c r="Q87" s="53">
        <f t="shared" si="12"/>
        <v>0</v>
      </c>
      <c r="R87" s="54">
        <f t="shared" si="12"/>
        <v>470</v>
      </c>
      <c r="S87" s="55">
        <f t="shared" si="12"/>
        <v>492</v>
      </c>
      <c r="T87" s="56">
        <f>(T88+T93)/2</f>
        <v>3.4474999999999998</v>
      </c>
      <c r="U87" s="24"/>
    </row>
    <row r="88" spans="1:21" s="42" customFormat="1" ht="15.75" customHeight="1" x14ac:dyDescent="0.2">
      <c r="A88" s="57"/>
      <c r="B88" s="94" t="s">
        <v>71</v>
      </c>
      <c r="C88" s="59" t="s">
        <v>72</v>
      </c>
      <c r="D88" s="95"/>
      <c r="E88" s="61">
        <f t="shared" ref="E88:S88" si="13">SUM(E89:E92)</f>
        <v>0</v>
      </c>
      <c r="F88" s="62">
        <f t="shared" si="13"/>
        <v>0</v>
      </c>
      <c r="G88" s="63">
        <f t="shared" si="13"/>
        <v>0</v>
      </c>
      <c r="H88" s="61">
        <f t="shared" si="13"/>
        <v>0</v>
      </c>
      <c r="I88" s="62">
        <f t="shared" si="13"/>
        <v>0</v>
      </c>
      <c r="J88" s="63">
        <f t="shared" si="13"/>
        <v>0</v>
      </c>
      <c r="K88" s="61">
        <f t="shared" si="13"/>
        <v>0</v>
      </c>
      <c r="L88" s="62">
        <f t="shared" si="13"/>
        <v>460</v>
      </c>
      <c r="M88" s="63">
        <f t="shared" si="13"/>
        <v>487</v>
      </c>
      <c r="N88" s="61">
        <f t="shared" si="13"/>
        <v>0</v>
      </c>
      <c r="O88" s="62">
        <f t="shared" si="13"/>
        <v>0</v>
      </c>
      <c r="P88" s="63">
        <f t="shared" si="13"/>
        <v>0</v>
      </c>
      <c r="Q88" s="61">
        <f t="shared" si="13"/>
        <v>0</v>
      </c>
      <c r="R88" s="62">
        <f t="shared" si="13"/>
        <v>460</v>
      </c>
      <c r="S88" s="63">
        <f t="shared" si="13"/>
        <v>487</v>
      </c>
      <c r="T88" s="64">
        <f>SUM(T89:T92)/4</f>
        <v>3.4849999999999999</v>
      </c>
      <c r="U88" s="24"/>
    </row>
    <row r="89" spans="1:21" s="24" customFormat="1" ht="15.75" customHeight="1" x14ac:dyDescent="0.2">
      <c r="A89" s="33"/>
      <c r="B89" s="34" t="s">
        <v>17</v>
      </c>
      <c r="C89" s="66" t="s">
        <v>116</v>
      </c>
      <c r="D89" s="67" t="s">
        <v>10</v>
      </c>
      <c r="E89" s="37"/>
      <c r="F89" s="38"/>
      <c r="G89" s="39"/>
      <c r="H89" s="37"/>
      <c r="I89" s="38"/>
      <c r="J89" s="39"/>
      <c r="K89" s="37"/>
      <c r="L89" s="38">
        <v>135</v>
      </c>
      <c r="M89" s="39">
        <v>81</v>
      </c>
      <c r="N89" s="37"/>
      <c r="O89" s="38"/>
      <c r="P89" s="39"/>
      <c r="Q89" s="107">
        <f t="shared" ref="Q89:S92" si="14">E89+H89+K89+N89</f>
        <v>0</v>
      </c>
      <c r="R89" s="108">
        <f t="shared" si="14"/>
        <v>135</v>
      </c>
      <c r="S89" s="109">
        <f t="shared" si="14"/>
        <v>81</v>
      </c>
      <c r="T89" s="110">
        <v>3.42</v>
      </c>
    </row>
    <row r="90" spans="1:21" s="24" customFormat="1" ht="15.75" customHeight="1" x14ac:dyDescent="0.2">
      <c r="A90" s="33"/>
      <c r="B90" s="96"/>
      <c r="C90" s="66" t="s">
        <v>117</v>
      </c>
      <c r="D90" s="67" t="s">
        <v>10</v>
      </c>
      <c r="E90" s="37"/>
      <c r="F90" s="38"/>
      <c r="G90" s="39"/>
      <c r="H90" s="37"/>
      <c r="I90" s="38"/>
      <c r="J90" s="39"/>
      <c r="K90" s="37"/>
      <c r="L90" s="38">
        <v>197</v>
      </c>
      <c r="M90" s="39">
        <v>246</v>
      </c>
      <c r="N90" s="37"/>
      <c r="O90" s="38"/>
      <c r="P90" s="39"/>
      <c r="Q90" s="107">
        <f t="shared" si="14"/>
        <v>0</v>
      </c>
      <c r="R90" s="108">
        <f t="shared" si="14"/>
        <v>197</v>
      </c>
      <c r="S90" s="109">
        <f t="shared" si="14"/>
        <v>246</v>
      </c>
      <c r="T90" s="110">
        <v>3.49</v>
      </c>
    </row>
    <row r="91" spans="1:21" s="24" customFormat="1" ht="15.75" customHeight="1" x14ac:dyDescent="0.2">
      <c r="A91" s="33"/>
      <c r="B91" s="34" t="s">
        <v>19</v>
      </c>
      <c r="C91" s="66" t="s">
        <v>118</v>
      </c>
      <c r="D91" s="67" t="s">
        <v>10</v>
      </c>
      <c r="E91" s="37"/>
      <c r="F91" s="38"/>
      <c r="G91" s="39"/>
      <c r="H91" s="37"/>
      <c r="I91" s="38"/>
      <c r="J91" s="39"/>
      <c r="K91" s="37"/>
      <c r="L91" s="38">
        <v>69</v>
      </c>
      <c r="M91" s="39">
        <v>99</v>
      </c>
      <c r="N91" s="37"/>
      <c r="O91" s="38"/>
      <c r="P91" s="39"/>
      <c r="Q91" s="107">
        <f t="shared" si="14"/>
        <v>0</v>
      </c>
      <c r="R91" s="108">
        <f t="shared" si="14"/>
        <v>69</v>
      </c>
      <c r="S91" s="109">
        <f t="shared" si="14"/>
        <v>99</v>
      </c>
      <c r="T91" s="110">
        <v>3.54</v>
      </c>
    </row>
    <row r="92" spans="1:21" s="24" customFormat="1" ht="15.75" customHeight="1" x14ac:dyDescent="0.2">
      <c r="A92" s="33" t="s">
        <v>73</v>
      </c>
      <c r="B92" s="34" t="s">
        <v>21</v>
      </c>
      <c r="C92" s="66" t="s">
        <v>119</v>
      </c>
      <c r="D92" s="67" t="s">
        <v>10</v>
      </c>
      <c r="E92" s="37"/>
      <c r="F92" s="38"/>
      <c r="G92" s="39"/>
      <c r="H92" s="37"/>
      <c r="I92" s="38"/>
      <c r="J92" s="39"/>
      <c r="K92" s="37"/>
      <c r="L92" s="38">
        <v>59</v>
      </c>
      <c r="M92" s="39">
        <v>61</v>
      </c>
      <c r="N92" s="37"/>
      <c r="O92" s="38"/>
      <c r="P92" s="39"/>
      <c r="Q92" s="107">
        <f t="shared" si="14"/>
        <v>0</v>
      </c>
      <c r="R92" s="108">
        <f t="shared" si="14"/>
        <v>59</v>
      </c>
      <c r="S92" s="109">
        <f t="shared" si="14"/>
        <v>61</v>
      </c>
      <c r="T92" s="110">
        <v>3.49</v>
      </c>
    </row>
    <row r="93" spans="1:21" s="42" customFormat="1" ht="15.75" hidden="1" customHeight="1" x14ac:dyDescent="0.2">
      <c r="A93" s="70"/>
      <c r="B93" s="71" t="s">
        <v>92</v>
      </c>
      <c r="C93" s="72" t="s">
        <v>93</v>
      </c>
      <c r="D93" s="97"/>
      <c r="E93" s="98">
        <f t="shared" ref="E93:S93" si="15">SUM(E94:E96)</f>
        <v>0</v>
      </c>
      <c r="F93" s="75">
        <f t="shared" si="15"/>
        <v>0</v>
      </c>
      <c r="G93" s="76">
        <f t="shared" si="15"/>
        <v>0</v>
      </c>
      <c r="H93" s="98">
        <f t="shared" si="15"/>
        <v>0</v>
      </c>
      <c r="I93" s="75">
        <f t="shared" si="15"/>
        <v>0</v>
      </c>
      <c r="J93" s="76">
        <f t="shared" si="15"/>
        <v>0</v>
      </c>
      <c r="K93" s="98">
        <f t="shared" si="15"/>
        <v>0</v>
      </c>
      <c r="L93" s="75">
        <f t="shared" si="15"/>
        <v>10</v>
      </c>
      <c r="M93" s="76">
        <f t="shared" si="15"/>
        <v>5</v>
      </c>
      <c r="N93" s="98">
        <f t="shared" si="15"/>
        <v>0</v>
      </c>
      <c r="O93" s="75">
        <f t="shared" si="15"/>
        <v>0</v>
      </c>
      <c r="P93" s="76">
        <f t="shared" si="15"/>
        <v>0</v>
      </c>
      <c r="Q93" s="98">
        <f t="shared" si="15"/>
        <v>0</v>
      </c>
      <c r="R93" s="75">
        <f t="shared" si="15"/>
        <v>10</v>
      </c>
      <c r="S93" s="76">
        <f t="shared" si="15"/>
        <v>5</v>
      </c>
      <c r="T93" s="99">
        <f>SUM(T94:T96)/2</f>
        <v>3.41</v>
      </c>
      <c r="U93" s="24"/>
    </row>
    <row r="94" spans="1:21" s="24" customFormat="1" ht="15.75" hidden="1" customHeight="1" x14ac:dyDescent="0.2">
      <c r="A94" s="33"/>
      <c r="B94" s="34" t="s">
        <v>17</v>
      </c>
      <c r="C94" s="66" t="s">
        <v>116</v>
      </c>
      <c r="D94" s="67" t="s">
        <v>10</v>
      </c>
      <c r="E94" s="37"/>
      <c r="F94" s="38"/>
      <c r="G94" s="39"/>
      <c r="H94" s="37"/>
      <c r="I94" s="38"/>
      <c r="J94" s="39"/>
      <c r="K94" s="37"/>
      <c r="L94" s="38">
        <v>4</v>
      </c>
      <c r="M94" s="39">
        <v>3</v>
      </c>
      <c r="N94" s="37"/>
      <c r="O94" s="38"/>
      <c r="P94" s="39"/>
      <c r="Q94" s="107">
        <f t="shared" ref="Q94:S96" si="16">E94+H94+K94+N94</f>
        <v>0</v>
      </c>
      <c r="R94" s="108">
        <f t="shared" si="16"/>
        <v>4</v>
      </c>
      <c r="S94" s="109">
        <f t="shared" si="16"/>
        <v>3</v>
      </c>
      <c r="T94" s="110">
        <v>3.43</v>
      </c>
    </row>
    <row r="95" spans="1:21" s="24" customFormat="1" ht="15.75" hidden="1" customHeight="1" x14ac:dyDescent="0.2">
      <c r="A95" s="33"/>
      <c r="B95" s="34" t="s">
        <v>19</v>
      </c>
      <c r="C95" s="66" t="s">
        <v>120</v>
      </c>
      <c r="D95" s="67" t="s">
        <v>10</v>
      </c>
      <c r="E95" s="37"/>
      <c r="F95" s="38"/>
      <c r="G95" s="39"/>
      <c r="H95" s="37"/>
      <c r="I95" s="38"/>
      <c r="J95" s="39"/>
      <c r="K95" s="37"/>
      <c r="L95" s="38"/>
      <c r="M95" s="39"/>
      <c r="N95" s="37"/>
      <c r="O95" s="38"/>
      <c r="P95" s="39"/>
      <c r="Q95" s="107">
        <f>E95+H95+K95+N95</f>
        <v>0</v>
      </c>
      <c r="R95" s="108">
        <f>F95+I95+L95+O95</f>
        <v>0</v>
      </c>
      <c r="S95" s="109">
        <f>G95+J95+M95+P95</f>
        <v>0</v>
      </c>
      <c r="T95" s="110"/>
    </row>
    <row r="96" spans="1:21" s="92" customFormat="1" ht="15.75" hidden="1" customHeight="1" x14ac:dyDescent="0.2">
      <c r="A96" s="43"/>
      <c r="B96" s="44" t="s">
        <v>21</v>
      </c>
      <c r="C96" s="80" t="s">
        <v>117</v>
      </c>
      <c r="D96" s="81" t="s">
        <v>10</v>
      </c>
      <c r="E96" s="47"/>
      <c r="F96" s="48"/>
      <c r="G96" s="49"/>
      <c r="H96" s="47"/>
      <c r="I96" s="48"/>
      <c r="J96" s="49"/>
      <c r="K96" s="47"/>
      <c r="L96" s="48">
        <v>6</v>
      </c>
      <c r="M96" s="49">
        <v>2</v>
      </c>
      <c r="N96" s="47"/>
      <c r="O96" s="48"/>
      <c r="P96" s="49"/>
      <c r="Q96" s="113">
        <f t="shared" si="16"/>
        <v>0</v>
      </c>
      <c r="R96" s="114">
        <f t="shared" si="16"/>
        <v>6</v>
      </c>
      <c r="S96" s="115">
        <f t="shared" si="16"/>
        <v>2</v>
      </c>
      <c r="T96" s="116">
        <v>3.39</v>
      </c>
      <c r="U96" s="24"/>
    </row>
    <row r="97" spans="1:21" s="78" customFormat="1" ht="15.75" hidden="1" customHeight="1" x14ac:dyDescent="0.2">
      <c r="A97" s="51" t="s">
        <v>121</v>
      </c>
      <c r="B97" s="17" t="s">
        <v>122</v>
      </c>
      <c r="C97" s="18"/>
      <c r="D97" s="52"/>
      <c r="E97" s="53">
        <f t="shared" ref="E97:S97" si="17">E98+E106</f>
        <v>0</v>
      </c>
      <c r="F97" s="54">
        <f t="shared" si="17"/>
        <v>0</v>
      </c>
      <c r="G97" s="55">
        <f t="shared" si="17"/>
        <v>0</v>
      </c>
      <c r="H97" s="53">
        <f t="shared" si="17"/>
        <v>0</v>
      </c>
      <c r="I97" s="54">
        <f t="shared" si="17"/>
        <v>0</v>
      </c>
      <c r="J97" s="55">
        <f t="shared" si="17"/>
        <v>0</v>
      </c>
      <c r="K97" s="53">
        <f t="shared" si="17"/>
        <v>0</v>
      </c>
      <c r="L97" s="54">
        <f t="shared" si="17"/>
        <v>455</v>
      </c>
      <c r="M97" s="55">
        <f t="shared" si="17"/>
        <v>309</v>
      </c>
      <c r="N97" s="53">
        <f t="shared" si="17"/>
        <v>0</v>
      </c>
      <c r="O97" s="54">
        <f t="shared" si="17"/>
        <v>0</v>
      </c>
      <c r="P97" s="55">
        <f t="shared" si="17"/>
        <v>0</v>
      </c>
      <c r="Q97" s="53">
        <f t="shared" si="17"/>
        <v>0</v>
      </c>
      <c r="R97" s="54">
        <f t="shared" si="17"/>
        <v>455</v>
      </c>
      <c r="S97" s="55">
        <f t="shared" si="17"/>
        <v>309</v>
      </c>
      <c r="T97" s="56">
        <f>(T98+T106)/2</f>
        <v>3.4142857142857141</v>
      </c>
      <c r="U97" s="24"/>
    </row>
    <row r="98" spans="1:21" s="42" customFormat="1" ht="15.75" hidden="1" customHeight="1" x14ac:dyDescent="0.2">
      <c r="A98" s="57"/>
      <c r="B98" s="58" t="s">
        <v>71</v>
      </c>
      <c r="C98" s="59" t="s">
        <v>72</v>
      </c>
      <c r="D98" s="95"/>
      <c r="E98" s="61">
        <f t="shared" ref="E98:S98" si="18">SUM(E99:E105)</f>
        <v>0</v>
      </c>
      <c r="F98" s="62">
        <f t="shared" si="18"/>
        <v>0</v>
      </c>
      <c r="G98" s="63">
        <f t="shared" si="18"/>
        <v>0</v>
      </c>
      <c r="H98" s="61">
        <f t="shared" si="18"/>
        <v>0</v>
      </c>
      <c r="I98" s="62">
        <f t="shared" si="18"/>
        <v>0</v>
      </c>
      <c r="J98" s="63">
        <f t="shared" si="18"/>
        <v>0</v>
      </c>
      <c r="K98" s="61">
        <f t="shared" si="18"/>
        <v>0</v>
      </c>
      <c r="L98" s="62">
        <f t="shared" si="18"/>
        <v>334</v>
      </c>
      <c r="M98" s="63">
        <f t="shared" si="18"/>
        <v>284</v>
      </c>
      <c r="N98" s="61">
        <f t="shared" si="18"/>
        <v>0</v>
      </c>
      <c r="O98" s="62">
        <f t="shared" si="18"/>
        <v>0</v>
      </c>
      <c r="P98" s="63">
        <f t="shared" si="18"/>
        <v>0</v>
      </c>
      <c r="Q98" s="61">
        <f t="shared" si="18"/>
        <v>0</v>
      </c>
      <c r="R98" s="62">
        <f t="shared" si="18"/>
        <v>334</v>
      </c>
      <c r="S98" s="63">
        <f t="shared" si="18"/>
        <v>284</v>
      </c>
      <c r="T98" s="64">
        <f>SUM(T99:T105)/7</f>
        <v>3.4585714285714286</v>
      </c>
      <c r="U98" s="24"/>
    </row>
    <row r="99" spans="1:21" s="24" customFormat="1" ht="15.75" hidden="1" customHeight="1" x14ac:dyDescent="0.2">
      <c r="A99" s="33" t="s">
        <v>73</v>
      </c>
      <c r="B99" s="65" t="s">
        <v>17</v>
      </c>
      <c r="C99" s="66" t="s">
        <v>123</v>
      </c>
      <c r="D99" s="67" t="s">
        <v>10</v>
      </c>
      <c r="E99" s="37"/>
      <c r="F99" s="38"/>
      <c r="G99" s="39"/>
      <c r="H99" s="37"/>
      <c r="I99" s="38"/>
      <c r="J99" s="39"/>
      <c r="K99" s="37"/>
      <c r="L99" s="38">
        <v>9</v>
      </c>
      <c r="M99" s="39">
        <v>7</v>
      </c>
      <c r="N99" s="37"/>
      <c r="O99" s="38"/>
      <c r="P99" s="39"/>
      <c r="Q99" s="107">
        <f t="shared" ref="Q99:S104" si="19">E99+H99+K99+N99</f>
        <v>0</v>
      </c>
      <c r="R99" s="108">
        <f t="shared" si="19"/>
        <v>9</v>
      </c>
      <c r="S99" s="109">
        <f t="shared" si="19"/>
        <v>7</v>
      </c>
      <c r="T99" s="110">
        <v>3.52</v>
      </c>
    </row>
    <row r="100" spans="1:21" s="24" customFormat="1" ht="15.75" hidden="1" customHeight="1" x14ac:dyDescent="0.2">
      <c r="A100" s="33"/>
      <c r="B100" s="65" t="s">
        <v>19</v>
      </c>
      <c r="C100" s="66" t="s">
        <v>124</v>
      </c>
      <c r="D100" s="67" t="s">
        <v>10</v>
      </c>
      <c r="E100" s="37"/>
      <c r="F100" s="38"/>
      <c r="G100" s="39"/>
      <c r="H100" s="37"/>
      <c r="I100" s="38"/>
      <c r="J100" s="39"/>
      <c r="K100" s="37"/>
      <c r="L100" s="38">
        <v>23</v>
      </c>
      <c r="M100" s="39">
        <v>9</v>
      </c>
      <c r="N100" s="37"/>
      <c r="O100" s="38"/>
      <c r="P100" s="39"/>
      <c r="Q100" s="107">
        <f t="shared" si="19"/>
        <v>0</v>
      </c>
      <c r="R100" s="108">
        <f t="shared" si="19"/>
        <v>23</v>
      </c>
      <c r="S100" s="109">
        <f t="shared" si="19"/>
        <v>9</v>
      </c>
      <c r="T100" s="110">
        <v>3.34</v>
      </c>
    </row>
    <row r="101" spans="1:21" s="24" customFormat="1" ht="15.75" hidden="1" customHeight="1" x14ac:dyDescent="0.2">
      <c r="A101" s="33"/>
      <c r="B101" s="65" t="s">
        <v>21</v>
      </c>
      <c r="C101" s="66" t="s">
        <v>125</v>
      </c>
      <c r="D101" s="67" t="s">
        <v>10</v>
      </c>
      <c r="E101" s="37"/>
      <c r="F101" s="38"/>
      <c r="G101" s="39"/>
      <c r="H101" s="37"/>
      <c r="I101" s="38"/>
      <c r="J101" s="39"/>
      <c r="K101" s="37"/>
      <c r="L101" s="38">
        <v>23</v>
      </c>
      <c r="M101" s="39">
        <v>16</v>
      </c>
      <c r="N101" s="37"/>
      <c r="O101" s="38"/>
      <c r="P101" s="39"/>
      <c r="Q101" s="107">
        <f t="shared" si="19"/>
        <v>0</v>
      </c>
      <c r="R101" s="108">
        <f t="shared" si="19"/>
        <v>23</v>
      </c>
      <c r="S101" s="109">
        <f t="shared" si="19"/>
        <v>16</v>
      </c>
      <c r="T101" s="110">
        <v>3.45</v>
      </c>
    </row>
    <row r="102" spans="1:21" s="24" customFormat="1" ht="15.75" hidden="1" customHeight="1" x14ac:dyDescent="0.2">
      <c r="A102" s="33"/>
      <c r="B102" s="65" t="s">
        <v>23</v>
      </c>
      <c r="C102" s="66" t="s">
        <v>126</v>
      </c>
      <c r="D102" s="69" t="s">
        <v>10</v>
      </c>
      <c r="E102" s="37"/>
      <c r="F102" s="38"/>
      <c r="G102" s="39"/>
      <c r="H102" s="37"/>
      <c r="I102" s="38"/>
      <c r="J102" s="39"/>
      <c r="K102" s="37"/>
      <c r="L102" s="38">
        <v>29</v>
      </c>
      <c r="M102" s="39">
        <v>21</v>
      </c>
      <c r="N102" s="37"/>
      <c r="O102" s="38"/>
      <c r="P102" s="39"/>
      <c r="Q102" s="107">
        <f t="shared" si="19"/>
        <v>0</v>
      </c>
      <c r="R102" s="108">
        <f t="shared" si="19"/>
        <v>29</v>
      </c>
      <c r="S102" s="109">
        <f t="shared" si="19"/>
        <v>21</v>
      </c>
      <c r="T102" s="40">
        <v>3.47</v>
      </c>
    </row>
    <row r="103" spans="1:21" s="24" customFormat="1" ht="15.75" hidden="1" customHeight="1" x14ac:dyDescent="0.2">
      <c r="A103" s="33"/>
      <c r="B103" s="65" t="s">
        <v>25</v>
      </c>
      <c r="C103" s="66" t="s">
        <v>127</v>
      </c>
      <c r="D103" s="67" t="s">
        <v>10</v>
      </c>
      <c r="E103" s="37"/>
      <c r="F103" s="38"/>
      <c r="G103" s="39"/>
      <c r="H103" s="37"/>
      <c r="I103" s="38"/>
      <c r="J103" s="39"/>
      <c r="K103" s="37"/>
      <c r="L103" s="38">
        <v>39</v>
      </c>
      <c r="M103" s="39">
        <v>26</v>
      </c>
      <c r="N103" s="37"/>
      <c r="O103" s="38"/>
      <c r="P103" s="39"/>
      <c r="Q103" s="107">
        <f t="shared" si="19"/>
        <v>0</v>
      </c>
      <c r="R103" s="108">
        <f t="shared" si="19"/>
        <v>39</v>
      </c>
      <c r="S103" s="109">
        <f t="shared" si="19"/>
        <v>26</v>
      </c>
      <c r="T103" s="110">
        <v>3.45</v>
      </c>
    </row>
    <row r="104" spans="1:21" s="24" customFormat="1" ht="15.75" hidden="1" customHeight="1" x14ac:dyDescent="0.2">
      <c r="A104" s="33"/>
      <c r="B104" s="65" t="s">
        <v>27</v>
      </c>
      <c r="C104" s="66" t="s">
        <v>128</v>
      </c>
      <c r="D104" s="69" t="s">
        <v>10</v>
      </c>
      <c r="E104" s="37"/>
      <c r="F104" s="38"/>
      <c r="G104" s="39"/>
      <c r="H104" s="37"/>
      <c r="I104" s="38"/>
      <c r="J104" s="39"/>
      <c r="K104" s="37"/>
      <c r="L104" s="38">
        <v>190</v>
      </c>
      <c r="M104" s="39">
        <v>181</v>
      </c>
      <c r="N104" s="37"/>
      <c r="O104" s="38"/>
      <c r="P104" s="39"/>
      <c r="Q104" s="107">
        <f t="shared" si="19"/>
        <v>0</v>
      </c>
      <c r="R104" s="108">
        <f t="shared" si="19"/>
        <v>190</v>
      </c>
      <c r="S104" s="109">
        <f t="shared" si="19"/>
        <v>181</v>
      </c>
      <c r="T104" s="110">
        <v>3.49</v>
      </c>
    </row>
    <row r="105" spans="1:21" s="24" customFormat="1" ht="15.75" hidden="1" customHeight="1" x14ac:dyDescent="0.2">
      <c r="A105" s="33"/>
      <c r="B105" s="100" t="s">
        <v>29</v>
      </c>
      <c r="C105" s="101" t="s">
        <v>129</v>
      </c>
      <c r="D105" s="102" t="s">
        <v>10</v>
      </c>
      <c r="E105" s="173"/>
      <c r="F105" s="38"/>
      <c r="G105" s="38"/>
      <c r="H105" s="37"/>
      <c r="I105" s="38"/>
      <c r="J105" s="39"/>
      <c r="K105" s="37"/>
      <c r="L105" s="38">
        <v>21</v>
      </c>
      <c r="M105" s="39">
        <v>24</v>
      </c>
      <c r="N105" s="37"/>
      <c r="O105" s="38"/>
      <c r="P105" s="39"/>
      <c r="Q105" s="108">
        <f>E105+H105+K105+N105</f>
        <v>0</v>
      </c>
      <c r="R105" s="108">
        <f>F105+I105+L105+O105</f>
        <v>21</v>
      </c>
      <c r="S105" s="109">
        <f>G105+J105+M105+P105</f>
        <v>24</v>
      </c>
      <c r="T105" s="110">
        <v>3.49</v>
      </c>
    </row>
    <row r="106" spans="1:21" s="42" customFormat="1" ht="15.75" hidden="1" customHeight="1" x14ac:dyDescent="0.2">
      <c r="A106" s="70"/>
      <c r="B106" s="71" t="s">
        <v>92</v>
      </c>
      <c r="C106" s="72" t="s">
        <v>93</v>
      </c>
      <c r="D106" s="103"/>
      <c r="E106" s="74">
        <f t="shared" ref="E106:S106" si="20">SUM(E107:E113)</f>
        <v>0</v>
      </c>
      <c r="F106" s="75">
        <f t="shared" si="20"/>
        <v>0</v>
      </c>
      <c r="G106" s="76">
        <f t="shared" si="20"/>
        <v>0</v>
      </c>
      <c r="H106" s="74">
        <f t="shared" si="20"/>
        <v>0</v>
      </c>
      <c r="I106" s="75">
        <f t="shared" si="20"/>
        <v>0</v>
      </c>
      <c r="J106" s="76">
        <f t="shared" si="20"/>
        <v>0</v>
      </c>
      <c r="K106" s="74">
        <f t="shared" si="20"/>
        <v>0</v>
      </c>
      <c r="L106" s="75">
        <f t="shared" si="20"/>
        <v>121</v>
      </c>
      <c r="M106" s="76">
        <f t="shared" si="20"/>
        <v>25</v>
      </c>
      <c r="N106" s="74">
        <f t="shared" si="20"/>
        <v>0</v>
      </c>
      <c r="O106" s="75">
        <f t="shared" si="20"/>
        <v>0</v>
      </c>
      <c r="P106" s="76">
        <f t="shared" si="20"/>
        <v>0</v>
      </c>
      <c r="Q106" s="74">
        <f t="shared" si="20"/>
        <v>0</v>
      </c>
      <c r="R106" s="75">
        <f t="shared" si="20"/>
        <v>121</v>
      </c>
      <c r="S106" s="76">
        <f t="shared" si="20"/>
        <v>25</v>
      </c>
      <c r="T106" s="77">
        <f>SUM(T107:T113)/3</f>
        <v>3.3699999999999997</v>
      </c>
      <c r="U106" s="24"/>
    </row>
    <row r="107" spans="1:21" s="92" customFormat="1" ht="15.75" hidden="1" customHeight="1" x14ac:dyDescent="0.2">
      <c r="A107" s="33"/>
      <c r="B107" s="65" t="s">
        <v>17</v>
      </c>
      <c r="C107" s="35" t="s">
        <v>123</v>
      </c>
      <c r="D107" s="36" t="s">
        <v>10</v>
      </c>
      <c r="E107" s="107"/>
      <c r="F107" s="108"/>
      <c r="G107" s="109"/>
      <c r="H107" s="37"/>
      <c r="I107" s="38"/>
      <c r="J107" s="39"/>
      <c r="K107" s="37"/>
      <c r="L107" s="38"/>
      <c r="M107" s="39"/>
      <c r="N107" s="37"/>
      <c r="O107" s="38"/>
      <c r="P107" s="39"/>
      <c r="Q107" s="107">
        <f t="shared" ref="Q107:S113" si="21">E107+H107+K107+N107</f>
        <v>0</v>
      </c>
      <c r="R107" s="108">
        <f t="shared" si="21"/>
        <v>0</v>
      </c>
      <c r="S107" s="109">
        <f t="shared" si="21"/>
        <v>0</v>
      </c>
      <c r="T107" s="110"/>
      <c r="U107" s="24"/>
    </row>
    <row r="108" spans="1:21" s="92" customFormat="1" ht="15.75" hidden="1" customHeight="1" x14ac:dyDescent="0.2">
      <c r="A108" s="33"/>
      <c r="B108" s="65" t="s">
        <v>19</v>
      </c>
      <c r="C108" s="35" t="s">
        <v>130</v>
      </c>
      <c r="D108" s="36" t="s">
        <v>10</v>
      </c>
      <c r="E108" s="107"/>
      <c r="F108" s="108"/>
      <c r="G108" s="109"/>
      <c r="H108" s="37"/>
      <c r="I108" s="38"/>
      <c r="J108" s="39"/>
      <c r="K108" s="37"/>
      <c r="L108" s="38"/>
      <c r="M108" s="39"/>
      <c r="N108" s="37"/>
      <c r="O108" s="38"/>
      <c r="P108" s="39"/>
      <c r="Q108" s="107">
        <f t="shared" si="21"/>
        <v>0</v>
      </c>
      <c r="R108" s="108">
        <f t="shared" si="21"/>
        <v>0</v>
      </c>
      <c r="S108" s="109">
        <f t="shared" si="21"/>
        <v>0</v>
      </c>
      <c r="T108" s="110"/>
      <c r="U108" s="24"/>
    </row>
    <row r="109" spans="1:21" s="92" customFormat="1" ht="15.75" hidden="1" customHeight="1" x14ac:dyDescent="0.2">
      <c r="A109" s="33"/>
      <c r="B109" s="65" t="s">
        <v>21</v>
      </c>
      <c r="C109" s="35" t="s">
        <v>125</v>
      </c>
      <c r="D109" s="36" t="s">
        <v>10</v>
      </c>
      <c r="E109" s="107"/>
      <c r="F109" s="108"/>
      <c r="G109" s="109"/>
      <c r="H109" s="37"/>
      <c r="I109" s="38"/>
      <c r="J109" s="39"/>
      <c r="K109" s="37"/>
      <c r="L109" s="38"/>
      <c r="M109" s="39"/>
      <c r="N109" s="37"/>
      <c r="O109" s="38"/>
      <c r="P109" s="39"/>
      <c r="Q109" s="107">
        <f t="shared" si="21"/>
        <v>0</v>
      </c>
      <c r="R109" s="108">
        <f t="shared" si="21"/>
        <v>0</v>
      </c>
      <c r="S109" s="109">
        <f t="shared" si="21"/>
        <v>0</v>
      </c>
      <c r="T109" s="110"/>
      <c r="U109" s="24"/>
    </row>
    <row r="110" spans="1:21" s="78" customFormat="1" ht="15.75" hidden="1" customHeight="1" x14ac:dyDescent="0.2">
      <c r="A110" s="33"/>
      <c r="B110" s="65" t="s">
        <v>23</v>
      </c>
      <c r="C110" s="35" t="s">
        <v>131</v>
      </c>
      <c r="D110" s="36" t="s">
        <v>10</v>
      </c>
      <c r="E110" s="37"/>
      <c r="F110" s="38"/>
      <c r="G110" s="39"/>
      <c r="H110" s="37"/>
      <c r="I110" s="38"/>
      <c r="J110" s="39"/>
      <c r="K110" s="37"/>
      <c r="L110" s="38"/>
      <c r="M110" s="39"/>
      <c r="N110" s="37"/>
      <c r="O110" s="38"/>
      <c r="P110" s="39"/>
      <c r="Q110" s="107">
        <f t="shared" si="21"/>
        <v>0</v>
      </c>
      <c r="R110" s="108">
        <f t="shared" si="21"/>
        <v>0</v>
      </c>
      <c r="S110" s="109">
        <f t="shared" si="21"/>
        <v>0</v>
      </c>
      <c r="T110" s="110"/>
      <c r="U110" s="24"/>
    </row>
    <row r="111" spans="1:21" s="78" customFormat="1" ht="15.75" hidden="1" customHeight="1" x14ac:dyDescent="0.2">
      <c r="A111" s="33"/>
      <c r="B111" s="65" t="s">
        <v>25</v>
      </c>
      <c r="C111" s="35" t="s">
        <v>132</v>
      </c>
      <c r="D111" s="36" t="s">
        <v>10</v>
      </c>
      <c r="E111" s="107"/>
      <c r="F111" s="108"/>
      <c r="G111" s="109"/>
      <c r="H111" s="37"/>
      <c r="I111" s="38"/>
      <c r="J111" s="39"/>
      <c r="K111" s="37"/>
      <c r="L111" s="38">
        <v>5</v>
      </c>
      <c r="M111" s="39">
        <v>3</v>
      </c>
      <c r="N111" s="37"/>
      <c r="O111" s="38"/>
      <c r="P111" s="39"/>
      <c r="Q111" s="107">
        <f t="shared" si="21"/>
        <v>0</v>
      </c>
      <c r="R111" s="108">
        <f t="shared" si="21"/>
        <v>5</v>
      </c>
      <c r="S111" s="109">
        <f t="shared" si="21"/>
        <v>3</v>
      </c>
      <c r="T111" s="110">
        <v>3.46</v>
      </c>
      <c r="U111" s="24"/>
    </row>
    <row r="112" spans="1:21" s="78" customFormat="1" ht="15.75" hidden="1" customHeight="1" x14ac:dyDescent="0.2">
      <c r="A112" s="33"/>
      <c r="B112" s="65" t="s">
        <v>27</v>
      </c>
      <c r="C112" s="35" t="s">
        <v>133</v>
      </c>
      <c r="D112" s="36" t="s">
        <v>10</v>
      </c>
      <c r="E112" s="107"/>
      <c r="F112" s="108"/>
      <c r="G112" s="109"/>
      <c r="H112" s="37"/>
      <c r="I112" s="38"/>
      <c r="J112" s="39"/>
      <c r="K112" s="37"/>
      <c r="L112" s="38">
        <v>57</v>
      </c>
      <c r="M112" s="39">
        <v>22</v>
      </c>
      <c r="N112" s="37"/>
      <c r="O112" s="38"/>
      <c r="P112" s="39"/>
      <c r="Q112" s="107">
        <f t="shared" si="21"/>
        <v>0</v>
      </c>
      <c r="R112" s="108">
        <f t="shared" si="21"/>
        <v>57</v>
      </c>
      <c r="S112" s="109">
        <f t="shared" si="21"/>
        <v>22</v>
      </c>
      <c r="T112" s="110">
        <v>3.4</v>
      </c>
      <c r="U112" s="24"/>
    </row>
    <row r="113" spans="1:21" s="24" customFormat="1" ht="15.75" hidden="1" customHeight="1" x14ac:dyDescent="0.2">
      <c r="A113" s="43"/>
      <c r="B113" s="91" t="s">
        <v>29</v>
      </c>
      <c r="C113" s="45" t="s">
        <v>129</v>
      </c>
      <c r="D113" s="46" t="s">
        <v>10</v>
      </c>
      <c r="E113" s="47"/>
      <c r="F113" s="48"/>
      <c r="G113" s="49"/>
      <c r="H113" s="47"/>
      <c r="I113" s="48"/>
      <c r="J113" s="49"/>
      <c r="K113" s="47"/>
      <c r="L113" s="48">
        <v>59</v>
      </c>
      <c r="M113" s="49"/>
      <c r="N113" s="47"/>
      <c r="O113" s="48"/>
      <c r="P113" s="49"/>
      <c r="Q113" s="113">
        <f t="shared" si="21"/>
        <v>0</v>
      </c>
      <c r="R113" s="114">
        <f t="shared" si="21"/>
        <v>59</v>
      </c>
      <c r="S113" s="115">
        <f t="shared" si="21"/>
        <v>0</v>
      </c>
      <c r="T113" s="116">
        <v>3.25</v>
      </c>
    </row>
    <row r="114" spans="1:21" s="24" customFormat="1" ht="15.6" hidden="1" customHeight="1" x14ac:dyDescent="0.2">
      <c r="A114" s="82"/>
      <c r="B114" s="83"/>
      <c r="C114" s="84"/>
      <c r="D114" s="85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7"/>
      <c r="R114" s="87"/>
      <c r="S114" s="87"/>
      <c r="T114" s="88"/>
    </row>
    <row r="115" spans="1:21" s="42" customFormat="1" ht="14.1" hidden="1" customHeight="1" x14ac:dyDescent="0.2">
      <c r="A115" s="690" t="s">
        <v>2</v>
      </c>
      <c r="B115" s="693" t="s">
        <v>3</v>
      </c>
      <c r="C115" s="694"/>
      <c r="D115" s="697" t="s">
        <v>4</v>
      </c>
      <c r="E115" s="8" t="s">
        <v>5</v>
      </c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700" t="s">
        <v>6</v>
      </c>
      <c r="R115" s="701"/>
      <c r="S115" s="702"/>
      <c r="T115" s="706" t="s">
        <v>7</v>
      </c>
      <c r="U115" s="24"/>
    </row>
    <row r="116" spans="1:21" s="42" customFormat="1" ht="14.1" hidden="1" customHeight="1" x14ac:dyDescent="0.2">
      <c r="A116" s="691"/>
      <c r="B116" s="695"/>
      <c r="C116" s="696"/>
      <c r="D116" s="698"/>
      <c r="E116" s="8" t="s">
        <v>8</v>
      </c>
      <c r="F116" s="11"/>
      <c r="G116" s="12"/>
      <c r="H116" s="8" t="s">
        <v>9</v>
      </c>
      <c r="I116" s="11"/>
      <c r="J116" s="12"/>
      <c r="K116" s="8" t="s">
        <v>10</v>
      </c>
      <c r="L116" s="11"/>
      <c r="M116" s="12"/>
      <c r="N116" s="8" t="s">
        <v>11</v>
      </c>
      <c r="O116" s="11"/>
      <c r="P116" s="12"/>
      <c r="Q116" s="703"/>
      <c r="R116" s="704"/>
      <c r="S116" s="705"/>
      <c r="T116" s="707"/>
      <c r="U116" s="24"/>
    </row>
    <row r="117" spans="1:21" s="42" customFormat="1" ht="38.25" hidden="1" customHeight="1" x14ac:dyDescent="0.2">
      <c r="A117" s="692"/>
      <c r="B117" s="695"/>
      <c r="C117" s="696"/>
      <c r="D117" s="699"/>
      <c r="E117" s="13" t="s">
        <v>12</v>
      </c>
      <c r="F117" s="14" t="s">
        <v>13</v>
      </c>
      <c r="G117" s="15" t="s">
        <v>14</v>
      </c>
      <c r="H117" s="13" t="s">
        <v>12</v>
      </c>
      <c r="I117" s="14" t="s">
        <v>13</v>
      </c>
      <c r="J117" s="15" t="s">
        <v>14</v>
      </c>
      <c r="K117" s="13" t="s">
        <v>12</v>
      </c>
      <c r="L117" s="14" t="s">
        <v>13</v>
      </c>
      <c r="M117" s="15" t="s">
        <v>14</v>
      </c>
      <c r="N117" s="13" t="s">
        <v>12</v>
      </c>
      <c r="O117" s="14" t="s">
        <v>13</v>
      </c>
      <c r="P117" s="15" t="s">
        <v>14</v>
      </c>
      <c r="Q117" s="13" t="s">
        <v>12</v>
      </c>
      <c r="R117" s="14" t="s">
        <v>13</v>
      </c>
      <c r="S117" s="15" t="s">
        <v>14</v>
      </c>
      <c r="T117" s="707"/>
      <c r="U117" s="24"/>
    </row>
    <row r="118" spans="1:21" s="78" customFormat="1" ht="13.5" hidden="1" customHeight="1" x14ac:dyDescent="0.2">
      <c r="A118" s="51" t="s">
        <v>134</v>
      </c>
      <c r="B118" s="17" t="s">
        <v>135</v>
      </c>
      <c r="C118" s="18"/>
      <c r="D118" s="104"/>
      <c r="E118" s="53">
        <f t="shared" ref="E118:S118" si="22">E119+E129</f>
        <v>0</v>
      </c>
      <c r="F118" s="54">
        <f t="shared" si="22"/>
        <v>0</v>
      </c>
      <c r="G118" s="55">
        <f t="shared" si="22"/>
        <v>0</v>
      </c>
      <c r="H118" s="53">
        <f t="shared" si="22"/>
        <v>0</v>
      </c>
      <c r="I118" s="54">
        <f t="shared" si="22"/>
        <v>0</v>
      </c>
      <c r="J118" s="55">
        <f t="shared" si="22"/>
        <v>0</v>
      </c>
      <c r="K118" s="53">
        <f t="shared" si="22"/>
        <v>0</v>
      </c>
      <c r="L118" s="54">
        <f t="shared" si="22"/>
        <v>143</v>
      </c>
      <c r="M118" s="55">
        <f t="shared" si="22"/>
        <v>279</v>
      </c>
      <c r="N118" s="53">
        <f t="shared" si="22"/>
        <v>0</v>
      </c>
      <c r="O118" s="54">
        <f t="shared" si="22"/>
        <v>17</v>
      </c>
      <c r="P118" s="55">
        <f t="shared" si="22"/>
        <v>18</v>
      </c>
      <c r="Q118" s="53">
        <f t="shared" si="22"/>
        <v>0</v>
      </c>
      <c r="R118" s="54">
        <f t="shared" si="22"/>
        <v>160</v>
      </c>
      <c r="S118" s="55">
        <f t="shared" si="22"/>
        <v>297</v>
      </c>
      <c r="T118" s="56">
        <f>(T119+T129)/2</f>
        <v>3.5360714285714288</v>
      </c>
      <c r="U118" s="24"/>
    </row>
    <row r="119" spans="1:21" s="42" customFormat="1" ht="13.5" hidden="1" customHeight="1" x14ac:dyDescent="0.2">
      <c r="A119" s="57"/>
      <c r="B119" s="58" t="s">
        <v>71</v>
      </c>
      <c r="C119" s="59" t="s">
        <v>72</v>
      </c>
      <c r="D119" s="95"/>
      <c r="E119" s="61">
        <f>SUM(E120:E128)</f>
        <v>0</v>
      </c>
      <c r="F119" s="62">
        <f>SUM(F120:F128)</f>
        <v>0</v>
      </c>
      <c r="G119" s="63">
        <f>SUM(G120:G128)</f>
        <v>0</v>
      </c>
      <c r="H119" s="61">
        <f t="shared" ref="H119:S119" si="23">SUM(H120:H128)</f>
        <v>0</v>
      </c>
      <c r="I119" s="62">
        <f t="shared" si="23"/>
        <v>0</v>
      </c>
      <c r="J119" s="63">
        <f t="shared" si="23"/>
        <v>0</v>
      </c>
      <c r="K119" s="61">
        <f>SUM(K120:K128)</f>
        <v>0</v>
      </c>
      <c r="L119" s="62">
        <f t="shared" si="23"/>
        <v>130</v>
      </c>
      <c r="M119" s="63">
        <f t="shared" si="23"/>
        <v>260</v>
      </c>
      <c r="N119" s="61">
        <f t="shared" si="23"/>
        <v>0</v>
      </c>
      <c r="O119" s="62">
        <f t="shared" si="23"/>
        <v>17</v>
      </c>
      <c r="P119" s="63">
        <f t="shared" si="23"/>
        <v>18</v>
      </c>
      <c r="Q119" s="61">
        <f t="shared" si="23"/>
        <v>0</v>
      </c>
      <c r="R119" s="62">
        <f t="shared" si="23"/>
        <v>147</v>
      </c>
      <c r="S119" s="63">
        <f t="shared" si="23"/>
        <v>278</v>
      </c>
      <c r="T119" s="64">
        <f>SUM(T120:T128)/7</f>
        <v>3.5471428571428567</v>
      </c>
      <c r="U119" s="24"/>
    </row>
    <row r="120" spans="1:21" s="24" customFormat="1" ht="13.5" hidden="1" customHeight="1" x14ac:dyDescent="0.2">
      <c r="A120" s="33" t="s">
        <v>73</v>
      </c>
      <c r="B120" s="65" t="s">
        <v>17</v>
      </c>
      <c r="C120" s="66" t="s">
        <v>136</v>
      </c>
      <c r="D120" s="67" t="s">
        <v>10</v>
      </c>
      <c r="E120" s="37"/>
      <c r="F120" s="38"/>
      <c r="G120" s="39"/>
      <c r="H120" s="37"/>
      <c r="I120" s="38"/>
      <c r="J120" s="39"/>
      <c r="K120" s="37"/>
      <c r="L120" s="38">
        <v>40</v>
      </c>
      <c r="M120" s="39">
        <v>66</v>
      </c>
      <c r="N120" s="37"/>
      <c r="O120" s="38"/>
      <c r="P120" s="39"/>
      <c r="Q120" s="107">
        <f>E120+H120+K120+N120</f>
        <v>0</v>
      </c>
      <c r="R120" s="108">
        <f>F120+I120+L120+O120</f>
        <v>40</v>
      </c>
      <c r="S120" s="109">
        <f>G120+J120+M120+P120</f>
        <v>66</v>
      </c>
      <c r="T120" s="110">
        <v>3.55</v>
      </c>
    </row>
    <row r="121" spans="1:21" s="24" customFormat="1" ht="13.5" hidden="1" customHeight="1" x14ac:dyDescent="0.2">
      <c r="A121" s="33"/>
      <c r="B121" s="65" t="s">
        <v>19</v>
      </c>
      <c r="C121" s="66" t="s">
        <v>137</v>
      </c>
      <c r="D121" s="67" t="s">
        <v>10</v>
      </c>
      <c r="E121" s="37"/>
      <c r="F121" s="38"/>
      <c r="G121" s="39"/>
      <c r="H121" s="37"/>
      <c r="I121" s="38"/>
      <c r="J121" s="39"/>
      <c r="K121" s="37"/>
      <c r="L121" s="38">
        <v>14</v>
      </c>
      <c r="M121" s="39">
        <v>11</v>
      </c>
      <c r="N121" s="37"/>
      <c r="O121" s="38"/>
      <c r="P121" s="39"/>
      <c r="Q121" s="107">
        <f t="shared" ref="Q121:S128" si="24">E121+H121+K121+N121</f>
        <v>0</v>
      </c>
      <c r="R121" s="108">
        <f t="shared" si="24"/>
        <v>14</v>
      </c>
      <c r="S121" s="109">
        <f t="shared" si="24"/>
        <v>11</v>
      </c>
      <c r="T121" s="110">
        <v>3.5</v>
      </c>
    </row>
    <row r="122" spans="1:21" s="24" customFormat="1" ht="13.5" hidden="1" customHeight="1" x14ac:dyDescent="0.2">
      <c r="A122" s="33"/>
      <c r="B122" s="65" t="s">
        <v>21</v>
      </c>
      <c r="C122" s="66" t="s">
        <v>138</v>
      </c>
      <c r="D122" s="67" t="s">
        <v>10</v>
      </c>
      <c r="E122" s="37"/>
      <c r="F122" s="38"/>
      <c r="G122" s="39"/>
      <c r="H122" s="37"/>
      <c r="I122" s="38"/>
      <c r="J122" s="39"/>
      <c r="K122" s="37"/>
      <c r="L122" s="38">
        <v>30</v>
      </c>
      <c r="M122" s="39">
        <v>92</v>
      </c>
      <c r="N122" s="37"/>
      <c r="O122" s="38"/>
      <c r="P122" s="39"/>
      <c r="Q122" s="107">
        <f t="shared" si="24"/>
        <v>0</v>
      </c>
      <c r="R122" s="108">
        <f t="shared" si="24"/>
        <v>30</v>
      </c>
      <c r="S122" s="109">
        <f t="shared" si="24"/>
        <v>92</v>
      </c>
      <c r="T122" s="110">
        <v>3.58</v>
      </c>
    </row>
    <row r="123" spans="1:21" s="24" customFormat="1" ht="13.5" hidden="1" customHeight="1" x14ac:dyDescent="0.2">
      <c r="A123" s="33"/>
      <c r="B123" s="65" t="s">
        <v>23</v>
      </c>
      <c r="C123" s="66" t="s">
        <v>139</v>
      </c>
      <c r="D123" s="67" t="s">
        <v>10</v>
      </c>
      <c r="E123" s="37"/>
      <c r="F123" s="38"/>
      <c r="G123" s="39"/>
      <c r="H123" s="37"/>
      <c r="I123" s="38"/>
      <c r="J123" s="39"/>
      <c r="K123" s="37"/>
      <c r="L123" s="38">
        <v>20</v>
      </c>
      <c r="M123" s="39">
        <v>35</v>
      </c>
      <c r="N123" s="37"/>
      <c r="O123" s="38"/>
      <c r="P123" s="39"/>
      <c r="Q123" s="107">
        <f t="shared" si="24"/>
        <v>0</v>
      </c>
      <c r="R123" s="108">
        <f t="shared" si="24"/>
        <v>20</v>
      </c>
      <c r="S123" s="109">
        <f t="shared" si="24"/>
        <v>35</v>
      </c>
      <c r="T123" s="110">
        <v>3.57</v>
      </c>
    </row>
    <row r="124" spans="1:21" s="24" customFormat="1" ht="13.5" hidden="1" customHeight="1" x14ac:dyDescent="0.2">
      <c r="A124" s="33"/>
      <c r="B124" s="65" t="s">
        <v>25</v>
      </c>
      <c r="C124" s="66" t="s">
        <v>140</v>
      </c>
      <c r="D124" s="67" t="s">
        <v>11</v>
      </c>
      <c r="E124" s="37"/>
      <c r="F124" s="38"/>
      <c r="G124" s="39"/>
      <c r="H124" s="37"/>
      <c r="I124" s="38"/>
      <c r="J124" s="39"/>
      <c r="K124" s="37"/>
      <c r="L124" s="38"/>
      <c r="M124" s="39"/>
      <c r="N124" s="37"/>
      <c r="O124" s="38">
        <v>17</v>
      </c>
      <c r="P124" s="39">
        <v>18</v>
      </c>
      <c r="Q124" s="107">
        <f t="shared" si="24"/>
        <v>0</v>
      </c>
      <c r="R124" s="108">
        <f t="shared" si="24"/>
        <v>17</v>
      </c>
      <c r="S124" s="109">
        <f t="shared" si="24"/>
        <v>18</v>
      </c>
      <c r="T124" s="110">
        <v>3.5</v>
      </c>
    </row>
    <row r="125" spans="1:21" s="24" customFormat="1" ht="13.5" hidden="1" customHeight="1" x14ac:dyDescent="0.2">
      <c r="A125" s="33"/>
      <c r="B125" s="65" t="s">
        <v>27</v>
      </c>
      <c r="C125" s="66" t="s">
        <v>141</v>
      </c>
      <c r="D125" s="67" t="s">
        <v>10</v>
      </c>
      <c r="E125" s="37"/>
      <c r="F125" s="38"/>
      <c r="G125" s="39"/>
      <c r="H125" s="37"/>
      <c r="I125" s="38"/>
      <c r="J125" s="39"/>
      <c r="K125" s="37"/>
      <c r="L125" s="38">
        <v>16</v>
      </c>
      <c r="M125" s="39">
        <v>16</v>
      </c>
      <c r="N125" s="37"/>
      <c r="O125" s="38"/>
      <c r="P125" s="39"/>
      <c r="Q125" s="107">
        <f t="shared" si="24"/>
        <v>0</v>
      </c>
      <c r="R125" s="108">
        <f t="shared" si="24"/>
        <v>16</v>
      </c>
      <c r="S125" s="109">
        <f t="shared" si="24"/>
        <v>16</v>
      </c>
      <c r="T125" s="110">
        <v>3.49</v>
      </c>
    </row>
    <row r="126" spans="1:21" s="24" customFormat="1" ht="13.5" hidden="1" customHeight="1" x14ac:dyDescent="0.2">
      <c r="A126" s="33"/>
      <c r="B126" s="65" t="s">
        <v>29</v>
      </c>
      <c r="C126" s="66" t="s">
        <v>142</v>
      </c>
      <c r="D126" s="67" t="s">
        <v>10</v>
      </c>
      <c r="E126" s="37"/>
      <c r="F126" s="38"/>
      <c r="G126" s="39"/>
      <c r="H126" s="37"/>
      <c r="I126" s="38"/>
      <c r="J126" s="39"/>
      <c r="K126" s="37"/>
      <c r="L126" s="38">
        <v>10</v>
      </c>
      <c r="M126" s="39">
        <v>40</v>
      </c>
      <c r="N126" s="37"/>
      <c r="O126" s="38"/>
      <c r="P126" s="39"/>
      <c r="Q126" s="107">
        <f t="shared" si="24"/>
        <v>0</v>
      </c>
      <c r="R126" s="108">
        <f t="shared" si="24"/>
        <v>10</v>
      </c>
      <c r="S126" s="109">
        <f t="shared" si="24"/>
        <v>40</v>
      </c>
      <c r="T126" s="110">
        <v>3.64</v>
      </c>
    </row>
    <row r="127" spans="1:21" s="24" customFormat="1" ht="13.5" hidden="1" customHeight="1" x14ac:dyDescent="0.2">
      <c r="A127" s="33"/>
      <c r="B127" s="65" t="s">
        <v>31</v>
      </c>
      <c r="C127" s="66" t="s">
        <v>143</v>
      </c>
      <c r="D127" s="67" t="s">
        <v>10</v>
      </c>
      <c r="E127" s="37"/>
      <c r="F127" s="38"/>
      <c r="G127" s="39"/>
      <c r="H127" s="37"/>
      <c r="I127" s="38"/>
      <c r="J127" s="39"/>
      <c r="K127" s="37"/>
      <c r="L127" s="38"/>
      <c r="M127" s="39"/>
      <c r="N127" s="37"/>
      <c r="O127" s="38"/>
      <c r="P127" s="39"/>
      <c r="Q127" s="107">
        <f t="shared" si="24"/>
        <v>0</v>
      </c>
      <c r="R127" s="108">
        <f t="shared" si="24"/>
        <v>0</v>
      </c>
      <c r="S127" s="109">
        <f t="shared" si="24"/>
        <v>0</v>
      </c>
      <c r="T127" s="110"/>
    </row>
    <row r="128" spans="1:21" s="24" customFormat="1" ht="13.5" hidden="1" customHeight="1" x14ac:dyDescent="0.2">
      <c r="A128" s="33"/>
      <c r="B128" s="100" t="s">
        <v>33</v>
      </c>
      <c r="C128" s="101" t="s">
        <v>144</v>
      </c>
      <c r="D128" s="102" t="s">
        <v>10</v>
      </c>
      <c r="E128" s="173"/>
      <c r="F128" s="38"/>
      <c r="G128" s="39"/>
      <c r="H128" s="173"/>
      <c r="I128" s="38"/>
      <c r="J128" s="39"/>
      <c r="K128" s="173"/>
      <c r="L128" s="38"/>
      <c r="M128" s="39"/>
      <c r="N128" s="173"/>
      <c r="O128" s="38"/>
      <c r="P128" s="39"/>
      <c r="Q128" s="174">
        <f t="shared" si="24"/>
        <v>0</v>
      </c>
      <c r="R128" s="108">
        <f t="shared" si="24"/>
        <v>0</v>
      </c>
      <c r="S128" s="109">
        <f t="shared" si="24"/>
        <v>0</v>
      </c>
      <c r="T128" s="110"/>
    </row>
    <row r="129" spans="1:21" s="24" customFormat="1" ht="13.5" hidden="1" customHeight="1" x14ac:dyDescent="0.2">
      <c r="A129" s="70"/>
      <c r="B129" s="71" t="s">
        <v>92</v>
      </c>
      <c r="C129" s="72" t="s">
        <v>93</v>
      </c>
      <c r="D129" s="103"/>
      <c r="E129" s="74">
        <f>SUM(E130:E134)</f>
        <v>0</v>
      </c>
      <c r="F129" s="75">
        <f>SUM(F130:F134)</f>
        <v>0</v>
      </c>
      <c r="G129" s="76">
        <f>SUM(G130:G134)</f>
        <v>0</v>
      </c>
      <c r="H129" s="74">
        <f t="shared" ref="H129:S129" si="25">SUM(H130:H134)</f>
        <v>0</v>
      </c>
      <c r="I129" s="75">
        <f t="shared" si="25"/>
        <v>0</v>
      </c>
      <c r="J129" s="76">
        <f t="shared" si="25"/>
        <v>0</v>
      </c>
      <c r="K129" s="74">
        <f t="shared" si="25"/>
        <v>0</v>
      </c>
      <c r="L129" s="75">
        <f t="shared" si="25"/>
        <v>13</v>
      </c>
      <c r="M129" s="76">
        <f t="shared" si="25"/>
        <v>19</v>
      </c>
      <c r="N129" s="74">
        <f t="shared" si="25"/>
        <v>0</v>
      </c>
      <c r="O129" s="75">
        <f t="shared" si="25"/>
        <v>0</v>
      </c>
      <c r="P129" s="76">
        <f t="shared" si="25"/>
        <v>0</v>
      </c>
      <c r="Q129" s="74">
        <f>SUM(Q130:Q134)</f>
        <v>0</v>
      </c>
      <c r="R129" s="75">
        <f t="shared" si="25"/>
        <v>13</v>
      </c>
      <c r="S129" s="76">
        <f t="shared" si="25"/>
        <v>19</v>
      </c>
      <c r="T129" s="77">
        <f>SUM(T130:T134)/2</f>
        <v>3.5250000000000004</v>
      </c>
    </row>
    <row r="130" spans="1:21" s="42" customFormat="1" ht="13.5" hidden="1" customHeight="1" x14ac:dyDescent="0.2">
      <c r="A130" s="33" t="s">
        <v>73</v>
      </c>
      <c r="B130" s="105" t="s">
        <v>17</v>
      </c>
      <c r="C130" s="35" t="s">
        <v>145</v>
      </c>
      <c r="D130" s="36" t="s">
        <v>10</v>
      </c>
      <c r="E130" s="37"/>
      <c r="F130" s="38"/>
      <c r="G130" s="39"/>
      <c r="H130" s="37"/>
      <c r="I130" s="38"/>
      <c r="J130" s="39"/>
      <c r="K130" s="37"/>
      <c r="L130" s="38"/>
      <c r="M130" s="39"/>
      <c r="N130" s="37"/>
      <c r="O130" s="38"/>
      <c r="P130" s="39"/>
      <c r="Q130" s="107">
        <f t="shared" ref="Q130:S134" si="26">E130+H130+K130+N130</f>
        <v>0</v>
      </c>
      <c r="R130" s="108">
        <f t="shared" si="26"/>
        <v>0</v>
      </c>
      <c r="S130" s="109">
        <f t="shared" si="26"/>
        <v>0</v>
      </c>
      <c r="T130" s="40"/>
      <c r="U130" s="24"/>
    </row>
    <row r="131" spans="1:21" s="24" customFormat="1" ht="13.5" hidden="1" customHeight="1" x14ac:dyDescent="0.2">
      <c r="A131" s="33"/>
      <c r="B131" s="65" t="s">
        <v>19</v>
      </c>
      <c r="C131" s="66" t="s">
        <v>146</v>
      </c>
      <c r="D131" s="67" t="s">
        <v>10</v>
      </c>
      <c r="E131" s="37"/>
      <c r="F131" s="38"/>
      <c r="G131" s="39"/>
      <c r="H131" s="37"/>
      <c r="I131" s="38"/>
      <c r="J131" s="39"/>
      <c r="K131" s="37"/>
      <c r="L131" s="38">
        <v>4</v>
      </c>
      <c r="M131" s="39">
        <v>5</v>
      </c>
      <c r="N131" s="37"/>
      <c r="O131" s="38"/>
      <c r="P131" s="39"/>
      <c r="Q131" s="107">
        <f t="shared" si="26"/>
        <v>0</v>
      </c>
      <c r="R131" s="108">
        <f t="shared" si="26"/>
        <v>4</v>
      </c>
      <c r="S131" s="109">
        <f t="shared" si="26"/>
        <v>5</v>
      </c>
      <c r="T131" s="110">
        <v>3.49</v>
      </c>
    </row>
    <row r="132" spans="1:21" s="24" customFormat="1" ht="13.5" hidden="1" customHeight="1" x14ac:dyDescent="0.2">
      <c r="A132" s="33"/>
      <c r="B132" s="65" t="s">
        <v>21</v>
      </c>
      <c r="C132" s="66" t="s">
        <v>142</v>
      </c>
      <c r="D132" s="67" t="s">
        <v>10</v>
      </c>
      <c r="E132" s="37"/>
      <c r="F132" s="38"/>
      <c r="G132" s="39"/>
      <c r="H132" s="37"/>
      <c r="I132" s="38"/>
      <c r="J132" s="39"/>
      <c r="K132" s="37"/>
      <c r="L132" s="38">
        <v>9</v>
      </c>
      <c r="M132" s="39">
        <v>14</v>
      </c>
      <c r="N132" s="37"/>
      <c r="O132" s="38"/>
      <c r="P132" s="39"/>
      <c r="Q132" s="107">
        <f t="shared" si="26"/>
        <v>0</v>
      </c>
      <c r="R132" s="108">
        <f t="shared" si="26"/>
        <v>9</v>
      </c>
      <c r="S132" s="109">
        <f t="shared" si="26"/>
        <v>14</v>
      </c>
      <c r="T132" s="110">
        <v>3.56</v>
      </c>
    </row>
    <row r="133" spans="1:21" s="24" customFormat="1" ht="13.5" hidden="1" customHeight="1" x14ac:dyDescent="0.2">
      <c r="A133" s="33"/>
      <c r="B133" s="65" t="s">
        <v>23</v>
      </c>
      <c r="C133" s="66" t="s">
        <v>137</v>
      </c>
      <c r="D133" s="67" t="s">
        <v>10</v>
      </c>
      <c r="E133" s="37"/>
      <c r="F133" s="38"/>
      <c r="G133" s="39"/>
      <c r="H133" s="37"/>
      <c r="I133" s="38"/>
      <c r="J133" s="39"/>
      <c r="K133" s="37"/>
      <c r="L133" s="38"/>
      <c r="M133" s="39"/>
      <c r="N133" s="37"/>
      <c r="O133" s="38"/>
      <c r="P133" s="39"/>
      <c r="Q133" s="107">
        <f t="shared" si="26"/>
        <v>0</v>
      </c>
      <c r="R133" s="108">
        <f t="shared" si="26"/>
        <v>0</v>
      </c>
      <c r="S133" s="109">
        <f t="shared" si="26"/>
        <v>0</v>
      </c>
      <c r="T133" s="110"/>
    </row>
    <row r="134" spans="1:21" s="24" customFormat="1" ht="13.5" hidden="1" customHeight="1" x14ac:dyDescent="0.2">
      <c r="A134" s="43"/>
      <c r="B134" s="91" t="s">
        <v>25</v>
      </c>
      <c r="C134" s="80" t="s">
        <v>147</v>
      </c>
      <c r="D134" s="81" t="s">
        <v>10</v>
      </c>
      <c r="E134" s="47"/>
      <c r="F134" s="48"/>
      <c r="G134" s="49"/>
      <c r="H134" s="47"/>
      <c r="I134" s="48"/>
      <c r="J134" s="49"/>
      <c r="K134" s="47"/>
      <c r="L134" s="48"/>
      <c r="M134" s="49"/>
      <c r="N134" s="47"/>
      <c r="O134" s="48"/>
      <c r="P134" s="49"/>
      <c r="Q134" s="113">
        <f t="shared" si="26"/>
        <v>0</v>
      </c>
      <c r="R134" s="114">
        <f t="shared" si="26"/>
        <v>0</v>
      </c>
      <c r="S134" s="115">
        <f t="shared" si="26"/>
        <v>0</v>
      </c>
      <c r="T134" s="116"/>
    </row>
    <row r="135" spans="1:21" s="78" customFormat="1" ht="13.5" hidden="1" customHeight="1" x14ac:dyDescent="0.2">
      <c r="A135" s="51" t="s">
        <v>148</v>
      </c>
      <c r="B135" s="17" t="s">
        <v>149</v>
      </c>
      <c r="C135" s="18"/>
      <c r="D135" s="52"/>
      <c r="E135" s="53">
        <f t="shared" ref="E135:S135" si="27">E136+E145</f>
        <v>0</v>
      </c>
      <c r="F135" s="54">
        <f t="shared" si="27"/>
        <v>0</v>
      </c>
      <c r="G135" s="55">
        <f t="shared" si="27"/>
        <v>0</v>
      </c>
      <c r="H135" s="53">
        <f t="shared" si="27"/>
        <v>0</v>
      </c>
      <c r="I135" s="54">
        <f t="shared" si="27"/>
        <v>0</v>
      </c>
      <c r="J135" s="55">
        <f t="shared" si="27"/>
        <v>0</v>
      </c>
      <c r="K135" s="53">
        <f t="shared" si="27"/>
        <v>0</v>
      </c>
      <c r="L135" s="54">
        <f t="shared" si="27"/>
        <v>323</v>
      </c>
      <c r="M135" s="55">
        <f t="shared" si="27"/>
        <v>390</v>
      </c>
      <c r="N135" s="53">
        <f t="shared" si="27"/>
        <v>0</v>
      </c>
      <c r="O135" s="54">
        <f t="shared" si="27"/>
        <v>0</v>
      </c>
      <c r="P135" s="55">
        <f t="shared" si="27"/>
        <v>0</v>
      </c>
      <c r="Q135" s="53">
        <f t="shared" si="27"/>
        <v>0</v>
      </c>
      <c r="R135" s="54">
        <f t="shared" si="27"/>
        <v>323</v>
      </c>
      <c r="S135" s="55">
        <f t="shared" si="27"/>
        <v>390</v>
      </c>
      <c r="T135" s="56">
        <f>(T136+T145)/1</f>
        <v>3.5137499999999995</v>
      </c>
      <c r="U135" s="24"/>
    </row>
    <row r="136" spans="1:21" s="106" customFormat="1" ht="13.5" hidden="1" customHeight="1" x14ac:dyDescent="0.2">
      <c r="A136" s="57"/>
      <c r="B136" s="58" t="s">
        <v>71</v>
      </c>
      <c r="C136" s="59" t="s">
        <v>72</v>
      </c>
      <c r="D136" s="95"/>
      <c r="E136" s="61">
        <f>SUM(E137:E144)</f>
        <v>0</v>
      </c>
      <c r="F136" s="62">
        <f>SUM(F137:F144)</f>
        <v>0</v>
      </c>
      <c r="G136" s="63">
        <f>SUM(G137:G144)</f>
        <v>0</v>
      </c>
      <c r="H136" s="61">
        <f t="shared" ref="H136:S136" si="28">SUM(H137:H144)</f>
        <v>0</v>
      </c>
      <c r="I136" s="62">
        <f t="shared" si="28"/>
        <v>0</v>
      </c>
      <c r="J136" s="63">
        <f t="shared" si="28"/>
        <v>0</v>
      </c>
      <c r="K136" s="61">
        <f t="shared" si="28"/>
        <v>0</v>
      </c>
      <c r="L136" s="62">
        <f t="shared" si="28"/>
        <v>323</v>
      </c>
      <c r="M136" s="63">
        <f t="shared" si="28"/>
        <v>390</v>
      </c>
      <c r="N136" s="61">
        <f t="shared" si="28"/>
        <v>0</v>
      </c>
      <c r="O136" s="62">
        <f t="shared" si="28"/>
        <v>0</v>
      </c>
      <c r="P136" s="63">
        <f t="shared" si="28"/>
        <v>0</v>
      </c>
      <c r="Q136" s="61">
        <f t="shared" si="28"/>
        <v>0</v>
      </c>
      <c r="R136" s="62">
        <f t="shared" si="28"/>
        <v>323</v>
      </c>
      <c r="S136" s="63">
        <f t="shared" si="28"/>
        <v>390</v>
      </c>
      <c r="T136" s="64">
        <f>SUM(T137:T144)/8</f>
        <v>3.5137499999999995</v>
      </c>
      <c r="U136" s="24"/>
    </row>
    <row r="137" spans="1:21" s="24" customFormat="1" ht="13.5" hidden="1" customHeight="1" x14ac:dyDescent="0.2">
      <c r="A137" s="33" t="s">
        <v>73</v>
      </c>
      <c r="B137" s="65" t="s">
        <v>17</v>
      </c>
      <c r="C137" s="66" t="s">
        <v>150</v>
      </c>
      <c r="D137" s="67" t="s">
        <v>10</v>
      </c>
      <c r="E137" s="37"/>
      <c r="F137" s="38"/>
      <c r="G137" s="39"/>
      <c r="H137" s="37"/>
      <c r="I137" s="38"/>
      <c r="J137" s="39"/>
      <c r="K137" s="37"/>
      <c r="L137" s="38">
        <v>37</v>
      </c>
      <c r="M137" s="39">
        <v>41</v>
      </c>
      <c r="N137" s="37"/>
      <c r="O137" s="38"/>
      <c r="P137" s="39"/>
      <c r="Q137" s="107">
        <f t="shared" ref="Q137:S144" si="29">E137+H137+K137+N137</f>
        <v>0</v>
      </c>
      <c r="R137" s="108">
        <f t="shared" si="29"/>
        <v>37</v>
      </c>
      <c r="S137" s="109">
        <f t="shared" si="29"/>
        <v>41</v>
      </c>
      <c r="T137" s="110">
        <v>3.52</v>
      </c>
    </row>
    <row r="138" spans="1:21" s="24" customFormat="1" ht="13.5" hidden="1" customHeight="1" x14ac:dyDescent="0.2">
      <c r="A138" s="33"/>
      <c r="B138" s="65" t="s">
        <v>19</v>
      </c>
      <c r="C138" s="66" t="s">
        <v>151</v>
      </c>
      <c r="D138" s="67" t="s">
        <v>10</v>
      </c>
      <c r="E138" s="37"/>
      <c r="F138" s="38"/>
      <c r="G138" s="39"/>
      <c r="H138" s="37"/>
      <c r="I138" s="38"/>
      <c r="J138" s="39"/>
      <c r="K138" s="37"/>
      <c r="L138" s="38">
        <v>63</v>
      </c>
      <c r="M138" s="39">
        <v>54</v>
      </c>
      <c r="N138" s="37"/>
      <c r="O138" s="38"/>
      <c r="P138" s="39"/>
      <c r="Q138" s="107">
        <f t="shared" si="29"/>
        <v>0</v>
      </c>
      <c r="R138" s="108">
        <f t="shared" si="29"/>
        <v>63</v>
      </c>
      <c r="S138" s="109">
        <f t="shared" si="29"/>
        <v>54</v>
      </c>
      <c r="T138" s="110">
        <v>3.49</v>
      </c>
    </row>
    <row r="139" spans="1:21" s="24" customFormat="1" ht="13.5" hidden="1" customHeight="1" x14ac:dyDescent="0.2">
      <c r="A139" s="33"/>
      <c r="B139" s="65" t="s">
        <v>21</v>
      </c>
      <c r="C139" s="66" t="s">
        <v>60</v>
      </c>
      <c r="D139" s="67" t="s">
        <v>10</v>
      </c>
      <c r="E139" s="37"/>
      <c r="F139" s="38"/>
      <c r="G139" s="39"/>
      <c r="H139" s="37"/>
      <c r="I139" s="38"/>
      <c r="J139" s="39"/>
      <c r="K139" s="37"/>
      <c r="L139" s="38">
        <v>44</v>
      </c>
      <c r="M139" s="39">
        <v>13</v>
      </c>
      <c r="N139" s="37"/>
      <c r="O139" s="38"/>
      <c r="P139" s="39"/>
      <c r="Q139" s="107">
        <f t="shared" si="29"/>
        <v>0</v>
      </c>
      <c r="R139" s="108">
        <f t="shared" si="29"/>
        <v>44</v>
      </c>
      <c r="S139" s="109">
        <f t="shared" si="29"/>
        <v>13</v>
      </c>
      <c r="T139" s="110">
        <v>3.42</v>
      </c>
    </row>
    <row r="140" spans="1:21" s="24" customFormat="1" ht="13.5" hidden="1" customHeight="1" x14ac:dyDescent="0.2">
      <c r="A140" s="33"/>
      <c r="B140" s="65" t="s">
        <v>23</v>
      </c>
      <c r="C140" s="66" t="s">
        <v>20</v>
      </c>
      <c r="D140" s="67" t="s">
        <v>10</v>
      </c>
      <c r="E140" s="37"/>
      <c r="F140" s="38"/>
      <c r="G140" s="39"/>
      <c r="H140" s="37"/>
      <c r="I140" s="38"/>
      <c r="J140" s="39"/>
      <c r="K140" s="37"/>
      <c r="L140" s="38">
        <v>15</v>
      </c>
      <c r="M140" s="39">
        <v>78</v>
      </c>
      <c r="N140" s="37"/>
      <c r="O140" s="38"/>
      <c r="P140" s="39"/>
      <c r="Q140" s="107">
        <f t="shared" si="29"/>
        <v>0</v>
      </c>
      <c r="R140" s="108">
        <f t="shared" si="29"/>
        <v>15</v>
      </c>
      <c r="S140" s="109">
        <f t="shared" si="29"/>
        <v>78</v>
      </c>
      <c r="T140" s="110">
        <v>3.63</v>
      </c>
    </row>
    <row r="141" spans="1:21" s="24" customFormat="1" ht="13.5" hidden="1" customHeight="1" x14ac:dyDescent="0.2">
      <c r="A141" s="33"/>
      <c r="B141" s="65" t="s">
        <v>25</v>
      </c>
      <c r="C141" s="66" t="s">
        <v>152</v>
      </c>
      <c r="D141" s="67" t="s">
        <v>10</v>
      </c>
      <c r="E141" s="37"/>
      <c r="F141" s="38"/>
      <c r="G141" s="39"/>
      <c r="H141" s="37"/>
      <c r="I141" s="38"/>
      <c r="J141" s="39"/>
      <c r="K141" s="37"/>
      <c r="L141" s="38">
        <v>47</v>
      </c>
      <c r="M141" s="39">
        <v>31</v>
      </c>
      <c r="N141" s="37"/>
      <c r="O141" s="38"/>
      <c r="P141" s="39"/>
      <c r="Q141" s="107">
        <f t="shared" si="29"/>
        <v>0</v>
      </c>
      <c r="R141" s="108">
        <f t="shared" si="29"/>
        <v>47</v>
      </c>
      <c r="S141" s="109">
        <f t="shared" si="29"/>
        <v>31</v>
      </c>
      <c r="T141" s="110">
        <v>3.47</v>
      </c>
    </row>
    <row r="142" spans="1:21" s="24" customFormat="1" ht="13.5" hidden="1" customHeight="1" x14ac:dyDescent="0.2">
      <c r="A142" s="33"/>
      <c r="B142" s="65" t="s">
        <v>27</v>
      </c>
      <c r="C142" s="66" t="s">
        <v>153</v>
      </c>
      <c r="D142" s="67" t="s">
        <v>10</v>
      </c>
      <c r="E142" s="37"/>
      <c r="F142" s="38"/>
      <c r="G142" s="39"/>
      <c r="H142" s="37"/>
      <c r="I142" s="38"/>
      <c r="J142" s="39"/>
      <c r="K142" s="37"/>
      <c r="L142" s="38">
        <v>32</v>
      </c>
      <c r="M142" s="39">
        <v>88</v>
      </c>
      <c r="N142" s="37"/>
      <c r="O142" s="38"/>
      <c r="P142" s="39"/>
      <c r="Q142" s="107">
        <f t="shared" si="29"/>
        <v>0</v>
      </c>
      <c r="R142" s="108">
        <f t="shared" si="29"/>
        <v>32</v>
      </c>
      <c r="S142" s="109">
        <f t="shared" si="29"/>
        <v>88</v>
      </c>
      <c r="T142" s="110">
        <v>3.56</v>
      </c>
    </row>
    <row r="143" spans="1:21" s="24" customFormat="1" ht="13.5" hidden="1" customHeight="1" x14ac:dyDescent="0.2">
      <c r="A143" s="33"/>
      <c r="B143" s="65" t="s">
        <v>29</v>
      </c>
      <c r="C143" s="66" t="s">
        <v>154</v>
      </c>
      <c r="D143" s="67" t="s">
        <v>10</v>
      </c>
      <c r="E143" s="37"/>
      <c r="F143" s="38"/>
      <c r="G143" s="39"/>
      <c r="H143" s="37"/>
      <c r="I143" s="38"/>
      <c r="J143" s="39"/>
      <c r="K143" s="37"/>
      <c r="L143" s="38">
        <v>57</v>
      </c>
      <c r="M143" s="39">
        <v>49</v>
      </c>
      <c r="N143" s="37"/>
      <c r="O143" s="38"/>
      <c r="P143" s="39"/>
      <c r="Q143" s="107">
        <f t="shared" si="29"/>
        <v>0</v>
      </c>
      <c r="R143" s="108">
        <f t="shared" si="29"/>
        <v>57</v>
      </c>
      <c r="S143" s="109">
        <f t="shared" si="29"/>
        <v>49</v>
      </c>
      <c r="T143" s="110">
        <v>3.48</v>
      </c>
    </row>
    <row r="144" spans="1:21" s="24" customFormat="1" ht="13.5" hidden="1" customHeight="1" x14ac:dyDescent="0.2">
      <c r="A144" s="33"/>
      <c r="B144" s="100" t="s">
        <v>31</v>
      </c>
      <c r="C144" s="101" t="s">
        <v>155</v>
      </c>
      <c r="D144" s="102" t="s">
        <v>10</v>
      </c>
      <c r="E144" s="173"/>
      <c r="F144" s="38"/>
      <c r="G144" s="39"/>
      <c r="H144" s="173"/>
      <c r="I144" s="38"/>
      <c r="J144" s="39"/>
      <c r="K144" s="173"/>
      <c r="L144" s="38">
        <v>28</v>
      </c>
      <c r="M144" s="39">
        <v>36</v>
      </c>
      <c r="N144" s="173"/>
      <c r="O144" s="38"/>
      <c r="P144" s="39"/>
      <c r="Q144" s="174">
        <f t="shared" si="29"/>
        <v>0</v>
      </c>
      <c r="R144" s="108">
        <f t="shared" si="29"/>
        <v>28</v>
      </c>
      <c r="S144" s="109">
        <f t="shared" si="29"/>
        <v>36</v>
      </c>
      <c r="T144" s="110">
        <v>3.54</v>
      </c>
    </row>
    <row r="145" spans="1:21" s="42" customFormat="1" ht="13.5" hidden="1" customHeight="1" x14ac:dyDescent="0.2">
      <c r="A145" s="70"/>
      <c r="B145" s="71" t="s">
        <v>92</v>
      </c>
      <c r="C145" s="72" t="s">
        <v>93</v>
      </c>
      <c r="D145" s="103"/>
      <c r="E145" s="74">
        <f t="shared" ref="E145:S145" si="30">SUM(E146:E150)</f>
        <v>0</v>
      </c>
      <c r="F145" s="75">
        <f t="shared" si="30"/>
        <v>0</v>
      </c>
      <c r="G145" s="76">
        <f t="shared" si="30"/>
        <v>0</v>
      </c>
      <c r="H145" s="74">
        <f t="shared" si="30"/>
        <v>0</v>
      </c>
      <c r="I145" s="75">
        <f t="shared" si="30"/>
        <v>0</v>
      </c>
      <c r="J145" s="76">
        <f t="shared" si="30"/>
        <v>0</v>
      </c>
      <c r="K145" s="74">
        <f t="shared" si="30"/>
        <v>0</v>
      </c>
      <c r="L145" s="75">
        <f t="shared" si="30"/>
        <v>0</v>
      </c>
      <c r="M145" s="76">
        <f t="shared" si="30"/>
        <v>0</v>
      </c>
      <c r="N145" s="74">
        <f t="shared" si="30"/>
        <v>0</v>
      </c>
      <c r="O145" s="75">
        <f t="shared" si="30"/>
        <v>0</v>
      </c>
      <c r="P145" s="76">
        <f t="shared" si="30"/>
        <v>0</v>
      </c>
      <c r="Q145" s="74">
        <f t="shared" si="30"/>
        <v>0</v>
      </c>
      <c r="R145" s="75">
        <f t="shared" si="30"/>
        <v>0</v>
      </c>
      <c r="S145" s="76">
        <f t="shared" si="30"/>
        <v>0</v>
      </c>
      <c r="T145" s="77">
        <f>SUM(T146:T150)/1</f>
        <v>0</v>
      </c>
      <c r="U145" s="24"/>
    </row>
    <row r="146" spans="1:21" s="24" customFormat="1" ht="13.5" hidden="1" customHeight="1" x14ac:dyDescent="0.2">
      <c r="A146" s="33"/>
      <c r="B146" s="65" t="s">
        <v>17</v>
      </c>
      <c r="C146" s="66" t="s">
        <v>157</v>
      </c>
      <c r="D146" s="67" t="s">
        <v>10</v>
      </c>
      <c r="E146" s="37"/>
      <c r="F146" s="38"/>
      <c r="G146" s="39"/>
      <c r="H146" s="37"/>
      <c r="I146" s="38"/>
      <c r="J146" s="39"/>
      <c r="K146" s="37"/>
      <c r="L146" s="38"/>
      <c r="M146" s="39"/>
      <c r="N146" s="37"/>
      <c r="O146" s="38"/>
      <c r="P146" s="39"/>
      <c r="Q146" s="107">
        <f t="shared" ref="Q146:S151" si="31">E146+H146+K146+N146</f>
        <v>0</v>
      </c>
      <c r="R146" s="108">
        <f t="shared" si="31"/>
        <v>0</v>
      </c>
      <c r="S146" s="109">
        <f t="shared" si="31"/>
        <v>0</v>
      </c>
      <c r="T146" s="110"/>
    </row>
    <row r="147" spans="1:21" s="24" customFormat="1" ht="13.5" hidden="1" customHeight="1" x14ac:dyDescent="0.2">
      <c r="A147" s="33"/>
      <c r="B147" s="65" t="s">
        <v>19</v>
      </c>
      <c r="C147" s="66" t="s">
        <v>153</v>
      </c>
      <c r="D147" s="67" t="s">
        <v>10</v>
      </c>
      <c r="E147" s="37"/>
      <c r="F147" s="38"/>
      <c r="G147" s="39"/>
      <c r="H147" s="37"/>
      <c r="I147" s="38"/>
      <c r="J147" s="39"/>
      <c r="K147" s="37"/>
      <c r="L147" s="38"/>
      <c r="M147" s="39"/>
      <c r="N147" s="37"/>
      <c r="O147" s="38"/>
      <c r="P147" s="39"/>
      <c r="Q147" s="107">
        <f t="shared" si="31"/>
        <v>0</v>
      </c>
      <c r="R147" s="108">
        <f t="shared" si="31"/>
        <v>0</v>
      </c>
      <c r="S147" s="109">
        <f t="shared" si="31"/>
        <v>0</v>
      </c>
      <c r="T147" s="110"/>
    </row>
    <row r="148" spans="1:21" s="24" customFormat="1" ht="13.5" hidden="1" customHeight="1" x14ac:dyDescent="0.2">
      <c r="A148" s="111"/>
      <c r="B148" s="65" t="s">
        <v>21</v>
      </c>
      <c r="C148" s="66" t="s">
        <v>158</v>
      </c>
      <c r="D148" s="67" t="s">
        <v>10</v>
      </c>
      <c r="E148" s="37"/>
      <c r="F148" s="38"/>
      <c r="G148" s="39"/>
      <c r="H148" s="37"/>
      <c r="I148" s="38"/>
      <c r="J148" s="39"/>
      <c r="K148" s="37"/>
      <c r="L148" s="38"/>
      <c r="M148" s="39"/>
      <c r="N148" s="37"/>
      <c r="O148" s="38"/>
      <c r="P148" s="39"/>
      <c r="Q148" s="107">
        <f t="shared" si="31"/>
        <v>0</v>
      </c>
      <c r="R148" s="108">
        <f t="shared" si="31"/>
        <v>0</v>
      </c>
      <c r="S148" s="109">
        <f t="shared" si="31"/>
        <v>0</v>
      </c>
      <c r="T148" s="110"/>
    </row>
    <row r="149" spans="1:21" s="24" customFormat="1" ht="13.5" hidden="1" customHeight="1" x14ac:dyDescent="0.2">
      <c r="A149" s="111"/>
      <c r="B149" s="65" t="s">
        <v>23</v>
      </c>
      <c r="C149" s="66" t="s">
        <v>20</v>
      </c>
      <c r="D149" s="67" t="s">
        <v>10</v>
      </c>
      <c r="E149" s="37"/>
      <c r="F149" s="38"/>
      <c r="G149" s="39"/>
      <c r="H149" s="37"/>
      <c r="I149" s="38"/>
      <c r="J149" s="39"/>
      <c r="K149" s="37"/>
      <c r="L149" s="38"/>
      <c r="M149" s="39"/>
      <c r="N149" s="37"/>
      <c r="O149" s="38"/>
      <c r="P149" s="39"/>
      <c r="Q149" s="107">
        <f>E149+H149+K149+N149</f>
        <v>0</v>
      </c>
      <c r="R149" s="108">
        <f>F149+I149+L149+O149</f>
        <v>0</v>
      </c>
      <c r="S149" s="109">
        <f>G149+J149+M149+P149</f>
        <v>0</v>
      </c>
      <c r="T149" s="110"/>
    </row>
    <row r="150" spans="1:21" s="24" customFormat="1" ht="13.5" hidden="1" customHeight="1" x14ac:dyDescent="0.2">
      <c r="A150" s="112"/>
      <c r="B150" s="91" t="s">
        <v>25</v>
      </c>
      <c r="C150" s="80" t="s">
        <v>159</v>
      </c>
      <c r="D150" s="81" t="s">
        <v>10</v>
      </c>
      <c r="E150" s="47"/>
      <c r="F150" s="48"/>
      <c r="G150" s="49"/>
      <c r="H150" s="47"/>
      <c r="I150" s="48"/>
      <c r="J150" s="49"/>
      <c r="K150" s="47"/>
      <c r="L150" s="48"/>
      <c r="M150" s="49"/>
      <c r="N150" s="47"/>
      <c r="O150" s="48"/>
      <c r="P150" s="49"/>
      <c r="Q150" s="113">
        <f t="shared" si="31"/>
        <v>0</v>
      </c>
      <c r="R150" s="114">
        <f t="shared" si="31"/>
        <v>0</v>
      </c>
      <c r="S150" s="115">
        <f t="shared" si="31"/>
        <v>0</v>
      </c>
      <c r="T150" s="116"/>
    </row>
    <row r="151" spans="1:21" s="78" customFormat="1" ht="13.5" hidden="1" customHeight="1" x14ac:dyDescent="0.2">
      <c r="A151" s="117" t="s">
        <v>160</v>
      </c>
      <c r="B151" s="118" t="s">
        <v>161</v>
      </c>
      <c r="C151" s="119"/>
      <c r="D151" s="117" t="s">
        <v>10</v>
      </c>
      <c r="E151" s="120"/>
      <c r="F151" s="121"/>
      <c r="G151" s="122"/>
      <c r="H151" s="120"/>
      <c r="I151" s="121"/>
      <c r="J151" s="122"/>
      <c r="K151" s="120"/>
      <c r="L151" s="121">
        <v>124</v>
      </c>
      <c r="M151" s="122">
        <v>9</v>
      </c>
      <c r="N151" s="120"/>
      <c r="O151" s="121"/>
      <c r="P151" s="122"/>
      <c r="Q151" s="120">
        <f t="shared" si="31"/>
        <v>0</v>
      </c>
      <c r="R151" s="121">
        <f t="shared" si="31"/>
        <v>124</v>
      </c>
      <c r="S151" s="122">
        <f t="shared" si="31"/>
        <v>9</v>
      </c>
      <c r="T151" s="123">
        <v>3.24</v>
      </c>
      <c r="U151" s="24"/>
    </row>
    <row r="152" spans="1:21" s="78" customFormat="1" ht="13.5" hidden="1" customHeight="1" x14ac:dyDescent="0.2">
      <c r="A152" s="51" t="s">
        <v>162</v>
      </c>
      <c r="B152" s="17" t="s">
        <v>163</v>
      </c>
      <c r="C152" s="18"/>
      <c r="D152" s="104"/>
      <c r="E152" s="53">
        <f t="shared" ref="E152:S152" si="32">E153+E158</f>
        <v>0</v>
      </c>
      <c r="F152" s="54">
        <f t="shared" si="32"/>
        <v>0</v>
      </c>
      <c r="G152" s="55">
        <f t="shared" si="32"/>
        <v>0</v>
      </c>
      <c r="H152" s="53">
        <f t="shared" si="32"/>
        <v>0</v>
      </c>
      <c r="I152" s="54">
        <f t="shared" si="32"/>
        <v>0</v>
      </c>
      <c r="J152" s="55">
        <f t="shared" si="32"/>
        <v>0</v>
      </c>
      <c r="K152" s="53">
        <f t="shared" si="32"/>
        <v>0</v>
      </c>
      <c r="L152" s="54">
        <f t="shared" si="32"/>
        <v>123</v>
      </c>
      <c r="M152" s="55">
        <f t="shared" si="32"/>
        <v>64</v>
      </c>
      <c r="N152" s="53">
        <f t="shared" si="32"/>
        <v>0</v>
      </c>
      <c r="O152" s="54">
        <f t="shared" si="32"/>
        <v>0</v>
      </c>
      <c r="P152" s="55">
        <f t="shared" si="32"/>
        <v>0</v>
      </c>
      <c r="Q152" s="53">
        <f t="shared" si="32"/>
        <v>0</v>
      </c>
      <c r="R152" s="54">
        <f t="shared" si="32"/>
        <v>123</v>
      </c>
      <c r="S152" s="55">
        <f t="shared" si="32"/>
        <v>64</v>
      </c>
      <c r="T152" s="56">
        <f>(T153+T158)/2</f>
        <v>3.44</v>
      </c>
      <c r="U152" s="24"/>
    </row>
    <row r="153" spans="1:21" s="42" customFormat="1" ht="13.5" hidden="1" customHeight="1" x14ac:dyDescent="0.2">
      <c r="A153" s="57"/>
      <c r="B153" s="94" t="s">
        <v>71</v>
      </c>
      <c r="C153" s="59" t="s">
        <v>72</v>
      </c>
      <c r="D153" s="95"/>
      <c r="E153" s="61">
        <f t="shared" ref="E153:S153" si="33">SUM(E154:E157)</f>
        <v>0</v>
      </c>
      <c r="F153" s="62">
        <f t="shared" si="33"/>
        <v>0</v>
      </c>
      <c r="G153" s="63">
        <f t="shared" si="33"/>
        <v>0</v>
      </c>
      <c r="H153" s="61">
        <f t="shared" si="33"/>
        <v>0</v>
      </c>
      <c r="I153" s="62">
        <f t="shared" si="33"/>
        <v>0</v>
      </c>
      <c r="J153" s="63">
        <f t="shared" si="33"/>
        <v>0</v>
      </c>
      <c r="K153" s="61">
        <f t="shared" si="33"/>
        <v>0</v>
      </c>
      <c r="L153" s="62">
        <f t="shared" si="33"/>
        <v>118</v>
      </c>
      <c r="M153" s="63">
        <f t="shared" si="33"/>
        <v>61</v>
      </c>
      <c r="N153" s="61">
        <f t="shared" si="33"/>
        <v>0</v>
      </c>
      <c r="O153" s="62">
        <f t="shared" si="33"/>
        <v>0</v>
      </c>
      <c r="P153" s="63">
        <f t="shared" si="33"/>
        <v>0</v>
      </c>
      <c r="Q153" s="61">
        <f t="shared" si="33"/>
        <v>0</v>
      </c>
      <c r="R153" s="62">
        <f t="shared" si="33"/>
        <v>118</v>
      </c>
      <c r="S153" s="63">
        <f t="shared" si="33"/>
        <v>61</v>
      </c>
      <c r="T153" s="64">
        <f>SUM(T154:T157)/4</f>
        <v>3.42</v>
      </c>
      <c r="U153" s="24"/>
    </row>
    <row r="154" spans="1:21" s="24" customFormat="1" ht="13.5" hidden="1" customHeight="1" x14ac:dyDescent="0.2">
      <c r="A154" s="33"/>
      <c r="B154" s="34" t="s">
        <v>17</v>
      </c>
      <c r="C154" s="66" t="s">
        <v>164</v>
      </c>
      <c r="D154" s="67" t="s">
        <v>10</v>
      </c>
      <c r="E154" s="37"/>
      <c r="F154" s="38"/>
      <c r="G154" s="39"/>
      <c r="H154" s="37"/>
      <c r="I154" s="38"/>
      <c r="J154" s="39"/>
      <c r="K154" s="37"/>
      <c r="L154" s="38">
        <v>39</v>
      </c>
      <c r="M154" s="39">
        <v>19</v>
      </c>
      <c r="N154" s="37"/>
      <c r="O154" s="38"/>
      <c r="P154" s="39"/>
      <c r="Q154" s="107">
        <f t="shared" ref="Q154:S157" si="34">E154+H154+K154+N154</f>
        <v>0</v>
      </c>
      <c r="R154" s="108">
        <f t="shared" si="34"/>
        <v>39</v>
      </c>
      <c r="S154" s="109">
        <f t="shared" si="34"/>
        <v>19</v>
      </c>
      <c r="T154" s="110">
        <v>3.42</v>
      </c>
    </row>
    <row r="155" spans="1:21" s="24" customFormat="1" ht="13.5" hidden="1" customHeight="1" x14ac:dyDescent="0.2">
      <c r="A155" s="33"/>
      <c r="B155" s="34" t="s">
        <v>19</v>
      </c>
      <c r="C155" s="66" t="s">
        <v>165</v>
      </c>
      <c r="D155" s="67" t="s">
        <v>10</v>
      </c>
      <c r="E155" s="37"/>
      <c r="F155" s="38"/>
      <c r="G155" s="39"/>
      <c r="H155" s="37"/>
      <c r="I155" s="38"/>
      <c r="J155" s="39"/>
      <c r="K155" s="37"/>
      <c r="L155" s="38">
        <v>55</v>
      </c>
      <c r="M155" s="39">
        <v>37</v>
      </c>
      <c r="N155" s="37"/>
      <c r="O155" s="38"/>
      <c r="P155" s="39"/>
      <c r="Q155" s="107">
        <f>E155+H155+K155+N155</f>
        <v>0</v>
      </c>
      <c r="R155" s="108">
        <f>F155+I155+L155+O155</f>
        <v>55</v>
      </c>
      <c r="S155" s="109">
        <f>G155+J155+M155+P155</f>
        <v>37</v>
      </c>
      <c r="T155" s="110">
        <v>3.44</v>
      </c>
    </row>
    <row r="156" spans="1:21" s="24" customFormat="1" ht="13.5" hidden="1" customHeight="1" x14ac:dyDescent="0.2">
      <c r="A156" s="33"/>
      <c r="B156" s="34" t="s">
        <v>21</v>
      </c>
      <c r="C156" s="66" t="s">
        <v>166</v>
      </c>
      <c r="D156" s="67" t="s">
        <v>10</v>
      </c>
      <c r="E156" s="37"/>
      <c r="F156" s="38"/>
      <c r="G156" s="39"/>
      <c r="H156" s="37"/>
      <c r="I156" s="38"/>
      <c r="J156" s="39"/>
      <c r="K156" s="37"/>
      <c r="L156" s="38">
        <v>7</v>
      </c>
      <c r="M156" s="39">
        <v>4</v>
      </c>
      <c r="N156" s="37"/>
      <c r="O156" s="38"/>
      <c r="P156" s="39"/>
      <c r="Q156" s="107">
        <f t="shared" si="34"/>
        <v>0</v>
      </c>
      <c r="R156" s="108">
        <f t="shared" si="34"/>
        <v>7</v>
      </c>
      <c r="S156" s="109">
        <f t="shared" si="34"/>
        <v>4</v>
      </c>
      <c r="T156" s="110">
        <v>3.45</v>
      </c>
    </row>
    <row r="157" spans="1:21" s="24" customFormat="1" ht="13.5" hidden="1" customHeight="1" x14ac:dyDescent="0.2">
      <c r="A157" s="33"/>
      <c r="B157" s="34" t="s">
        <v>23</v>
      </c>
      <c r="C157" s="66" t="s">
        <v>167</v>
      </c>
      <c r="D157" s="67" t="s">
        <v>10</v>
      </c>
      <c r="E157" s="37"/>
      <c r="F157" s="38"/>
      <c r="G157" s="39"/>
      <c r="H157" s="37"/>
      <c r="I157" s="38"/>
      <c r="J157" s="39"/>
      <c r="K157" s="37"/>
      <c r="L157" s="38">
        <v>17</v>
      </c>
      <c r="M157" s="39">
        <v>1</v>
      </c>
      <c r="N157" s="37"/>
      <c r="O157" s="38"/>
      <c r="P157" s="39"/>
      <c r="Q157" s="107">
        <f t="shared" si="34"/>
        <v>0</v>
      </c>
      <c r="R157" s="108">
        <f t="shared" si="34"/>
        <v>17</v>
      </c>
      <c r="S157" s="109">
        <f t="shared" si="34"/>
        <v>1</v>
      </c>
      <c r="T157" s="110">
        <v>3.37</v>
      </c>
    </row>
    <row r="158" spans="1:21" s="42" customFormat="1" ht="13.5" hidden="1" customHeight="1" x14ac:dyDescent="0.2">
      <c r="A158" s="70"/>
      <c r="B158" s="71" t="s">
        <v>92</v>
      </c>
      <c r="C158" s="72" t="s">
        <v>93</v>
      </c>
      <c r="D158" s="97"/>
      <c r="E158" s="98">
        <f t="shared" ref="E158:S158" si="35">SUM(E159:E160)</f>
        <v>0</v>
      </c>
      <c r="F158" s="75">
        <f t="shared" si="35"/>
        <v>0</v>
      </c>
      <c r="G158" s="76">
        <f t="shared" si="35"/>
        <v>0</v>
      </c>
      <c r="H158" s="98">
        <f t="shared" si="35"/>
        <v>0</v>
      </c>
      <c r="I158" s="75">
        <f t="shared" si="35"/>
        <v>0</v>
      </c>
      <c r="J158" s="76">
        <f t="shared" si="35"/>
        <v>0</v>
      </c>
      <c r="K158" s="98">
        <f t="shared" si="35"/>
        <v>0</v>
      </c>
      <c r="L158" s="75">
        <f t="shared" si="35"/>
        <v>5</v>
      </c>
      <c r="M158" s="76">
        <f t="shared" si="35"/>
        <v>3</v>
      </c>
      <c r="N158" s="98">
        <f t="shared" si="35"/>
        <v>0</v>
      </c>
      <c r="O158" s="75">
        <f t="shared" si="35"/>
        <v>0</v>
      </c>
      <c r="P158" s="76">
        <f t="shared" si="35"/>
        <v>0</v>
      </c>
      <c r="Q158" s="98">
        <f t="shared" si="35"/>
        <v>0</v>
      </c>
      <c r="R158" s="75">
        <f t="shared" si="35"/>
        <v>5</v>
      </c>
      <c r="S158" s="76">
        <f t="shared" si="35"/>
        <v>3</v>
      </c>
      <c r="T158" s="99">
        <f>SUM(T159:T160)/1</f>
        <v>3.46</v>
      </c>
      <c r="U158" s="24"/>
    </row>
    <row r="159" spans="1:21" s="24" customFormat="1" ht="13.5" hidden="1" customHeight="1" x14ac:dyDescent="0.2">
      <c r="A159" s="33"/>
      <c r="B159" s="34" t="s">
        <v>17</v>
      </c>
      <c r="C159" s="66" t="s">
        <v>168</v>
      </c>
      <c r="D159" s="67" t="s">
        <v>10</v>
      </c>
      <c r="E159" s="37"/>
      <c r="F159" s="38"/>
      <c r="G159" s="39"/>
      <c r="H159" s="37"/>
      <c r="I159" s="38"/>
      <c r="J159" s="39"/>
      <c r="K159" s="37"/>
      <c r="L159" s="38"/>
      <c r="M159" s="39"/>
      <c r="N159" s="37"/>
      <c r="O159" s="38"/>
      <c r="P159" s="39"/>
      <c r="Q159" s="107">
        <f t="shared" ref="Q159:S160" si="36">E159+H159+K159+N159</f>
        <v>0</v>
      </c>
      <c r="R159" s="108">
        <f t="shared" si="36"/>
        <v>0</v>
      </c>
      <c r="S159" s="109">
        <f t="shared" si="36"/>
        <v>0</v>
      </c>
      <c r="T159" s="110"/>
    </row>
    <row r="160" spans="1:21" s="24" customFormat="1" ht="13.5" hidden="1" customHeight="1" x14ac:dyDescent="0.2">
      <c r="A160" s="43"/>
      <c r="B160" s="44" t="s">
        <v>19</v>
      </c>
      <c r="C160" s="80" t="s">
        <v>169</v>
      </c>
      <c r="D160" s="81" t="s">
        <v>10</v>
      </c>
      <c r="E160" s="47"/>
      <c r="F160" s="48"/>
      <c r="G160" s="49"/>
      <c r="H160" s="47"/>
      <c r="I160" s="48"/>
      <c r="J160" s="49"/>
      <c r="K160" s="47"/>
      <c r="L160" s="48">
        <v>5</v>
      </c>
      <c r="M160" s="49">
        <v>3</v>
      </c>
      <c r="N160" s="47"/>
      <c r="O160" s="48"/>
      <c r="P160" s="49"/>
      <c r="Q160" s="113">
        <f t="shared" si="36"/>
        <v>0</v>
      </c>
      <c r="R160" s="114">
        <f t="shared" si="36"/>
        <v>5</v>
      </c>
      <c r="S160" s="115">
        <f t="shared" si="36"/>
        <v>3</v>
      </c>
      <c r="T160" s="116">
        <v>3.46</v>
      </c>
    </row>
    <row r="161" spans="1:21" s="78" customFormat="1" ht="13.5" hidden="1" customHeight="1" x14ac:dyDescent="0.2">
      <c r="A161" s="51" t="s">
        <v>170</v>
      </c>
      <c r="B161" s="17" t="s">
        <v>171</v>
      </c>
      <c r="C161" s="18"/>
      <c r="D161" s="52"/>
      <c r="E161" s="53">
        <f t="shared" ref="E161:S161" si="37">E162+E169</f>
        <v>0</v>
      </c>
      <c r="F161" s="54">
        <f t="shared" si="37"/>
        <v>0</v>
      </c>
      <c r="G161" s="55">
        <f t="shared" si="37"/>
        <v>0</v>
      </c>
      <c r="H161" s="53">
        <f t="shared" si="37"/>
        <v>0</v>
      </c>
      <c r="I161" s="54">
        <f t="shared" si="37"/>
        <v>0</v>
      </c>
      <c r="J161" s="55">
        <f t="shared" si="37"/>
        <v>0</v>
      </c>
      <c r="K161" s="53">
        <f t="shared" si="37"/>
        <v>0</v>
      </c>
      <c r="L161" s="54">
        <f t="shared" si="37"/>
        <v>205</v>
      </c>
      <c r="M161" s="55">
        <f t="shared" si="37"/>
        <v>194</v>
      </c>
      <c r="N161" s="53">
        <f t="shared" si="37"/>
        <v>0</v>
      </c>
      <c r="O161" s="54">
        <f t="shared" si="37"/>
        <v>10</v>
      </c>
      <c r="P161" s="55">
        <f t="shared" si="37"/>
        <v>10</v>
      </c>
      <c r="Q161" s="53">
        <f t="shared" si="37"/>
        <v>0</v>
      </c>
      <c r="R161" s="54">
        <f t="shared" si="37"/>
        <v>215</v>
      </c>
      <c r="S161" s="55">
        <f t="shared" si="37"/>
        <v>204</v>
      </c>
      <c r="T161" s="56">
        <f>(T162+T169)/2</f>
        <v>3.5341666666666667</v>
      </c>
      <c r="U161" s="24"/>
    </row>
    <row r="162" spans="1:21" s="106" customFormat="1" ht="13.5" hidden="1" customHeight="1" x14ac:dyDescent="0.2">
      <c r="A162" s="57"/>
      <c r="B162" s="124" t="s">
        <v>71</v>
      </c>
      <c r="C162" s="125" t="s">
        <v>72</v>
      </c>
      <c r="D162" s="126"/>
      <c r="E162" s="127">
        <f t="shared" ref="E162:S162" si="38">SUM(E163:E168)</f>
        <v>0</v>
      </c>
      <c r="F162" s="128">
        <f t="shared" si="38"/>
        <v>0</v>
      </c>
      <c r="G162" s="129">
        <f t="shared" si="38"/>
        <v>0</v>
      </c>
      <c r="H162" s="127">
        <f t="shared" si="38"/>
        <v>0</v>
      </c>
      <c r="I162" s="128">
        <f t="shared" si="38"/>
        <v>0</v>
      </c>
      <c r="J162" s="129">
        <f t="shared" si="38"/>
        <v>0</v>
      </c>
      <c r="K162" s="127">
        <f t="shared" si="38"/>
        <v>0</v>
      </c>
      <c r="L162" s="128">
        <f t="shared" si="38"/>
        <v>205</v>
      </c>
      <c r="M162" s="129">
        <f t="shared" si="38"/>
        <v>193</v>
      </c>
      <c r="N162" s="127">
        <f t="shared" si="38"/>
        <v>0</v>
      </c>
      <c r="O162" s="128">
        <f t="shared" si="38"/>
        <v>10</v>
      </c>
      <c r="P162" s="129">
        <f t="shared" si="38"/>
        <v>10</v>
      </c>
      <c r="Q162" s="127">
        <f t="shared" si="38"/>
        <v>0</v>
      </c>
      <c r="R162" s="128">
        <f t="shared" si="38"/>
        <v>215</v>
      </c>
      <c r="S162" s="129">
        <f t="shared" si="38"/>
        <v>203</v>
      </c>
      <c r="T162" s="130">
        <f>SUM(T163:T168)/6</f>
        <v>3.4883333333333333</v>
      </c>
      <c r="U162" s="24"/>
    </row>
    <row r="163" spans="1:21" s="24" customFormat="1" ht="13.5" hidden="1" customHeight="1" x14ac:dyDescent="0.2">
      <c r="A163" s="33"/>
      <c r="B163" s="131" t="s">
        <v>17</v>
      </c>
      <c r="C163" s="132" t="s">
        <v>172</v>
      </c>
      <c r="D163" s="133" t="s">
        <v>10</v>
      </c>
      <c r="E163" s="175"/>
      <c r="F163" s="176"/>
      <c r="G163" s="177"/>
      <c r="H163" s="175"/>
      <c r="I163" s="176"/>
      <c r="J163" s="177"/>
      <c r="K163" s="175"/>
      <c r="L163" s="176">
        <v>11</v>
      </c>
      <c r="M163" s="177">
        <v>33</v>
      </c>
      <c r="N163" s="175"/>
      <c r="O163" s="176"/>
      <c r="P163" s="177"/>
      <c r="Q163" s="178">
        <f t="shared" ref="Q163:S168" si="39">E163+H163+K163+N163</f>
        <v>0</v>
      </c>
      <c r="R163" s="179">
        <f t="shared" si="39"/>
        <v>11</v>
      </c>
      <c r="S163" s="180">
        <f t="shared" si="39"/>
        <v>33</v>
      </c>
      <c r="T163" s="181">
        <v>3.64</v>
      </c>
    </row>
    <row r="164" spans="1:21" s="24" customFormat="1" ht="13.5" hidden="1" customHeight="1" x14ac:dyDescent="0.2">
      <c r="A164" s="33"/>
      <c r="B164" s="131" t="s">
        <v>19</v>
      </c>
      <c r="C164" s="132" t="s">
        <v>173</v>
      </c>
      <c r="D164" s="133" t="s">
        <v>10</v>
      </c>
      <c r="E164" s="175"/>
      <c r="F164" s="176"/>
      <c r="G164" s="177"/>
      <c r="H164" s="175"/>
      <c r="I164" s="176"/>
      <c r="J164" s="177"/>
      <c r="K164" s="175"/>
      <c r="L164" s="176">
        <v>42</v>
      </c>
      <c r="M164" s="177">
        <v>106</v>
      </c>
      <c r="N164" s="175"/>
      <c r="O164" s="176"/>
      <c r="P164" s="177"/>
      <c r="Q164" s="178">
        <f t="shared" si="39"/>
        <v>0</v>
      </c>
      <c r="R164" s="179">
        <f t="shared" si="39"/>
        <v>42</v>
      </c>
      <c r="S164" s="180">
        <f t="shared" si="39"/>
        <v>106</v>
      </c>
      <c r="T164" s="181">
        <v>3.58</v>
      </c>
    </row>
    <row r="165" spans="1:21" s="24" customFormat="1" ht="13.5" hidden="1" customHeight="1" x14ac:dyDescent="0.2">
      <c r="A165" s="33"/>
      <c r="B165" s="131" t="s">
        <v>21</v>
      </c>
      <c r="C165" s="132" t="s">
        <v>68</v>
      </c>
      <c r="D165" s="133" t="s">
        <v>10</v>
      </c>
      <c r="E165" s="175"/>
      <c r="F165" s="176"/>
      <c r="G165" s="177"/>
      <c r="H165" s="175"/>
      <c r="I165" s="176"/>
      <c r="J165" s="177"/>
      <c r="K165" s="175"/>
      <c r="L165" s="176">
        <v>93</v>
      </c>
      <c r="M165" s="177">
        <v>31</v>
      </c>
      <c r="N165" s="175"/>
      <c r="O165" s="176"/>
      <c r="P165" s="177"/>
      <c r="Q165" s="178">
        <f t="shared" si="39"/>
        <v>0</v>
      </c>
      <c r="R165" s="179">
        <f t="shared" si="39"/>
        <v>93</v>
      </c>
      <c r="S165" s="180">
        <f t="shared" si="39"/>
        <v>31</v>
      </c>
      <c r="T165" s="181">
        <v>3.39</v>
      </c>
    </row>
    <row r="166" spans="1:21" s="24" customFormat="1" ht="13.5" hidden="1" customHeight="1" x14ac:dyDescent="0.2">
      <c r="A166" s="33"/>
      <c r="B166" s="131" t="s">
        <v>23</v>
      </c>
      <c r="C166" s="132" t="s">
        <v>174</v>
      </c>
      <c r="D166" s="133" t="s">
        <v>10</v>
      </c>
      <c r="E166" s="175"/>
      <c r="F166" s="176"/>
      <c r="G166" s="177"/>
      <c r="H166" s="175"/>
      <c r="I166" s="176"/>
      <c r="J166" s="177"/>
      <c r="K166" s="175"/>
      <c r="L166" s="176">
        <v>30</v>
      </c>
      <c r="M166" s="177">
        <v>8</v>
      </c>
      <c r="N166" s="175"/>
      <c r="O166" s="176"/>
      <c r="P166" s="177"/>
      <c r="Q166" s="178">
        <f t="shared" si="39"/>
        <v>0</v>
      </c>
      <c r="R166" s="179">
        <f t="shared" si="39"/>
        <v>30</v>
      </c>
      <c r="S166" s="180">
        <f t="shared" si="39"/>
        <v>8</v>
      </c>
      <c r="T166" s="181">
        <v>3.35</v>
      </c>
    </row>
    <row r="167" spans="1:21" s="24" customFormat="1" ht="13.5" hidden="1" customHeight="1" x14ac:dyDescent="0.2">
      <c r="A167" s="33"/>
      <c r="B167" s="131" t="s">
        <v>25</v>
      </c>
      <c r="C167" s="132" t="s">
        <v>175</v>
      </c>
      <c r="D167" s="133" t="s">
        <v>10</v>
      </c>
      <c r="E167" s="175"/>
      <c r="F167" s="176"/>
      <c r="G167" s="177"/>
      <c r="H167" s="175"/>
      <c r="I167" s="176"/>
      <c r="J167" s="177"/>
      <c r="K167" s="175"/>
      <c r="L167" s="176">
        <v>29</v>
      </c>
      <c r="M167" s="177">
        <v>15</v>
      </c>
      <c r="N167" s="175"/>
      <c r="O167" s="176"/>
      <c r="P167" s="177"/>
      <c r="Q167" s="178">
        <f t="shared" si="39"/>
        <v>0</v>
      </c>
      <c r="R167" s="179">
        <f t="shared" si="39"/>
        <v>29</v>
      </c>
      <c r="S167" s="180">
        <f t="shared" si="39"/>
        <v>15</v>
      </c>
      <c r="T167" s="181">
        <v>3.45</v>
      </c>
    </row>
    <row r="168" spans="1:21" s="24" customFormat="1" ht="13.5" hidden="1" customHeight="1" x14ac:dyDescent="0.2">
      <c r="A168" s="33"/>
      <c r="B168" s="131" t="s">
        <v>27</v>
      </c>
      <c r="C168" s="132" t="s">
        <v>175</v>
      </c>
      <c r="D168" s="133" t="s">
        <v>11</v>
      </c>
      <c r="E168" s="175"/>
      <c r="F168" s="176"/>
      <c r="G168" s="177"/>
      <c r="H168" s="175"/>
      <c r="I168" s="176"/>
      <c r="J168" s="177"/>
      <c r="K168" s="175"/>
      <c r="L168" s="176"/>
      <c r="M168" s="177"/>
      <c r="N168" s="175"/>
      <c r="O168" s="176">
        <v>10</v>
      </c>
      <c r="P168" s="177">
        <v>10</v>
      </c>
      <c r="Q168" s="178">
        <f t="shared" si="39"/>
        <v>0</v>
      </c>
      <c r="R168" s="179">
        <f t="shared" si="39"/>
        <v>10</v>
      </c>
      <c r="S168" s="180">
        <f t="shared" si="39"/>
        <v>10</v>
      </c>
      <c r="T168" s="181">
        <v>3.52</v>
      </c>
    </row>
    <row r="169" spans="1:21" s="42" customFormat="1" ht="13.5" hidden="1" customHeight="1" x14ac:dyDescent="0.2">
      <c r="A169" s="70"/>
      <c r="B169" s="71" t="s">
        <v>92</v>
      </c>
      <c r="C169" s="72" t="s">
        <v>93</v>
      </c>
      <c r="D169" s="134"/>
      <c r="E169" s="135">
        <f t="shared" ref="E169:S169" si="40">SUM(E170:E171)</f>
        <v>0</v>
      </c>
      <c r="F169" s="136">
        <f t="shared" si="40"/>
        <v>0</v>
      </c>
      <c r="G169" s="137">
        <f t="shared" si="40"/>
        <v>0</v>
      </c>
      <c r="H169" s="135">
        <f t="shared" si="40"/>
        <v>0</v>
      </c>
      <c r="I169" s="136">
        <f t="shared" si="40"/>
        <v>0</v>
      </c>
      <c r="J169" s="137">
        <f t="shared" si="40"/>
        <v>0</v>
      </c>
      <c r="K169" s="135">
        <f t="shared" si="40"/>
        <v>0</v>
      </c>
      <c r="L169" s="136">
        <f t="shared" si="40"/>
        <v>0</v>
      </c>
      <c r="M169" s="137">
        <f t="shared" si="40"/>
        <v>1</v>
      </c>
      <c r="N169" s="135">
        <f t="shared" si="40"/>
        <v>0</v>
      </c>
      <c r="O169" s="136">
        <f t="shared" si="40"/>
        <v>0</v>
      </c>
      <c r="P169" s="137">
        <f t="shared" si="40"/>
        <v>0</v>
      </c>
      <c r="Q169" s="135">
        <f t="shared" si="40"/>
        <v>0</v>
      </c>
      <c r="R169" s="136">
        <f t="shared" si="40"/>
        <v>0</v>
      </c>
      <c r="S169" s="137">
        <f t="shared" si="40"/>
        <v>1</v>
      </c>
      <c r="T169" s="138">
        <f>SUM(T170:T171)/1</f>
        <v>3.58</v>
      </c>
      <c r="U169" s="24"/>
    </row>
    <row r="170" spans="1:21" s="24" customFormat="1" ht="13.5" hidden="1" customHeight="1" x14ac:dyDescent="0.2">
      <c r="A170" s="33"/>
      <c r="B170" s="131" t="s">
        <v>17</v>
      </c>
      <c r="C170" s="132" t="s">
        <v>173</v>
      </c>
      <c r="D170" s="133" t="s">
        <v>10</v>
      </c>
      <c r="E170" s="175"/>
      <c r="F170" s="176"/>
      <c r="G170" s="177"/>
      <c r="H170" s="175"/>
      <c r="I170" s="176"/>
      <c r="J170" s="177"/>
      <c r="K170" s="175"/>
      <c r="L170" s="176"/>
      <c r="M170" s="177">
        <v>1</v>
      </c>
      <c r="N170" s="175"/>
      <c r="O170" s="176"/>
      <c r="P170" s="177"/>
      <c r="Q170" s="178">
        <f t="shared" ref="Q170:S171" si="41">E170+H170+K170+N170</f>
        <v>0</v>
      </c>
      <c r="R170" s="179">
        <f t="shared" si="41"/>
        <v>0</v>
      </c>
      <c r="S170" s="180">
        <f t="shared" si="41"/>
        <v>1</v>
      </c>
      <c r="T170" s="181">
        <v>3.58</v>
      </c>
    </row>
    <row r="171" spans="1:21" s="24" customFormat="1" ht="13.5" hidden="1" customHeight="1" x14ac:dyDescent="0.2">
      <c r="A171" s="43"/>
      <c r="B171" s="182" t="s">
        <v>19</v>
      </c>
      <c r="C171" s="183" t="s">
        <v>176</v>
      </c>
      <c r="D171" s="133" t="s">
        <v>10</v>
      </c>
      <c r="E171" s="175"/>
      <c r="F171" s="176"/>
      <c r="G171" s="177"/>
      <c r="H171" s="175"/>
      <c r="I171" s="176"/>
      <c r="J171" s="177"/>
      <c r="K171" s="175"/>
      <c r="L171" s="176"/>
      <c r="M171" s="177"/>
      <c r="N171" s="175"/>
      <c r="O171" s="176"/>
      <c r="P171" s="177"/>
      <c r="Q171" s="178">
        <f t="shared" si="41"/>
        <v>0</v>
      </c>
      <c r="R171" s="179">
        <f t="shared" si="41"/>
        <v>0</v>
      </c>
      <c r="S171" s="180">
        <f t="shared" si="41"/>
        <v>0</v>
      </c>
      <c r="T171" s="181"/>
    </row>
    <row r="172" spans="1:21" s="24" customFormat="1" ht="14.1" customHeight="1" x14ac:dyDescent="0.2">
      <c r="A172" s="673" t="s">
        <v>177</v>
      </c>
      <c r="B172" s="674"/>
      <c r="C172" s="674"/>
      <c r="D172" s="675"/>
      <c r="E172" s="142">
        <f t="shared" ref="E172:S172" si="42">E7+E31+E63+E88+E98+E119+E136+E151+E153+E162</f>
        <v>0</v>
      </c>
      <c r="F172" s="143">
        <f t="shared" si="42"/>
        <v>2</v>
      </c>
      <c r="G172" s="144">
        <f t="shared" si="42"/>
        <v>108</v>
      </c>
      <c r="H172" s="142">
        <f t="shared" si="42"/>
        <v>0</v>
      </c>
      <c r="I172" s="143">
        <f t="shared" si="42"/>
        <v>196</v>
      </c>
      <c r="J172" s="144">
        <f t="shared" si="42"/>
        <v>1306</v>
      </c>
      <c r="K172" s="142">
        <f t="shared" si="42"/>
        <v>0</v>
      </c>
      <c r="L172" s="143">
        <f t="shared" si="42"/>
        <v>2321</v>
      </c>
      <c r="M172" s="144">
        <f t="shared" si="42"/>
        <v>2161</v>
      </c>
      <c r="N172" s="142">
        <f t="shared" si="42"/>
        <v>0</v>
      </c>
      <c r="O172" s="143">
        <f t="shared" si="42"/>
        <v>131</v>
      </c>
      <c r="P172" s="144">
        <f t="shared" si="42"/>
        <v>57</v>
      </c>
      <c r="Q172" s="142">
        <f t="shared" si="42"/>
        <v>0</v>
      </c>
      <c r="R172" s="143">
        <f t="shared" si="42"/>
        <v>2650</v>
      </c>
      <c r="S172" s="144">
        <f t="shared" si="42"/>
        <v>3632</v>
      </c>
      <c r="T172" s="145">
        <f>SUM(T7,T31,T63,T88,T98,T119,T136,T151,T153,T162)/10</f>
        <v>3.4741906862745098</v>
      </c>
    </row>
    <row r="173" spans="1:21" s="24" customFormat="1" ht="14.1" customHeight="1" x14ac:dyDescent="0.2">
      <c r="A173" s="676" t="s">
        <v>178</v>
      </c>
      <c r="B173" s="677"/>
      <c r="C173" s="677"/>
      <c r="D173" s="678"/>
      <c r="E173" s="146">
        <f t="shared" ref="E173:S173" si="43">E50+E79+E93+E106+E129+E145+E158+E169</f>
        <v>0</v>
      </c>
      <c r="F173" s="147">
        <f t="shared" si="43"/>
        <v>0</v>
      </c>
      <c r="G173" s="148">
        <f t="shared" si="43"/>
        <v>0</v>
      </c>
      <c r="H173" s="146">
        <f t="shared" si="43"/>
        <v>0</v>
      </c>
      <c r="I173" s="147">
        <f t="shared" si="43"/>
        <v>0</v>
      </c>
      <c r="J173" s="148">
        <f t="shared" si="43"/>
        <v>0</v>
      </c>
      <c r="K173" s="146">
        <f t="shared" si="43"/>
        <v>0</v>
      </c>
      <c r="L173" s="147">
        <f t="shared" si="43"/>
        <v>171</v>
      </c>
      <c r="M173" s="148">
        <f t="shared" si="43"/>
        <v>85</v>
      </c>
      <c r="N173" s="146">
        <f t="shared" si="43"/>
        <v>0</v>
      </c>
      <c r="O173" s="147">
        <f t="shared" si="43"/>
        <v>0</v>
      </c>
      <c r="P173" s="148">
        <f t="shared" si="43"/>
        <v>0</v>
      </c>
      <c r="Q173" s="146">
        <f t="shared" si="43"/>
        <v>0</v>
      </c>
      <c r="R173" s="147">
        <f t="shared" si="43"/>
        <v>171</v>
      </c>
      <c r="S173" s="148">
        <f t="shared" si="43"/>
        <v>85</v>
      </c>
      <c r="T173" s="149">
        <f>SUM(T50,T79,T93,T106,T129,T145,T158,T169)/7</f>
        <v>3.4465306122448984</v>
      </c>
    </row>
    <row r="174" spans="1:21" s="78" customFormat="1" ht="14.1" customHeight="1" x14ac:dyDescent="0.2">
      <c r="A174" s="679" t="s">
        <v>179</v>
      </c>
      <c r="B174" s="680"/>
      <c r="C174" s="680"/>
      <c r="D174" s="681"/>
      <c r="E174" s="150">
        <f>E172+E173</f>
        <v>0</v>
      </c>
      <c r="F174" s="151">
        <f>F172+F173</f>
        <v>2</v>
      </c>
      <c r="G174" s="152">
        <f>G172+G173</f>
        <v>108</v>
      </c>
      <c r="H174" s="150">
        <f t="shared" ref="H174:S174" si="44">H172+H173</f>
        <v>0</v>
      </c>
      <c r="I174" s="151">
        <f t="shared" si="44"/>
        <v>196</v>
      </c>
      <c r="J174" s="152">
        <f t="shared" si="44"/>
        <v>1306</v>
      </c>
      <c r="K174" s="150">
        <f t="shared" si="44"/>
        <v>0</v>
      </c>
      <c r="L174" s="151">
        <f t="shared" si="44"/>
        <v>2492</v>
      </c>
      <c r="M174" s="152">
        <f t="shared" si="44"/>
        <v>2246</v>
      </c>
      <c r="N174" s="150">
        <f t="shared" si="44"/>
        <v>0</v>
      </c>
      <c r="O174" s="151">
        <f t="shared" si="44"/>
        <v>131</v>
      </c>
      <c r="P174" s="152">
        <f t="shared" si="44"/>
        <v>57</v>
      </c>
      <c r="Q174" s="150">
        <f t="shared" si="44"/>
        <v>0</v>
      </c>
      <c r="R174" s="151">
        <f t="shared" si="44"/>
        <v>2821</v>
      </c>
      <c r="S174" s="152">
        <f t="shared" si="44"/>
        <v>3717</v>
      </c>
      <c r="T174" s="682">
        <f>(T172+T173)/2</f>
        <v>3.4603606492597043</v>
      </c>
      <c r="U174" s="24"/>
    </row>
    <row r="175" spans="1:21" s="78" customFormat="1" ht="14.1" customHeight="1" x14ac:dyDescent="0.2">
      <c r="A175" s="679" t="s">
        <v>180</v>
      </c>
      <c r="B175" s="680"/>
      <c r="C175" s="680"/>
      <c r="D175" s="681"/>
      <c r="E175" s="154">
        <f>(E172/(E172+F172+G172)*100)</f>
        <v>0</v>
      </c>
      <c r="F175" s="155">
        <f>(F172/(E172+F172+G172)*100)</f>
        <v>1.8181818181818181</v>
      </c>
      <c r="G175" s="156">
        <f>(G172/(E172+F172+G172)*100)</f>
        <v>98.181818181818187</v>
      </c>
      <c r="H175" s="154">
        <f>H172/(H172+I172+J172)*100</f>
        <v>0</v>
      </c>
      <c r="I175" s="155">
        <f>I172/(H172+I172+J172)*100</f>
        <v>13.049267643142477</v>
      </c>
      <c r="J175" s="156">
        <f>J172/(H172+I172+J172)*100</f>
        <v>86.950732356857515</v>
      </c>
      <c r="K175" s="154">
        <f>K172/(K172+L172+M172)*100</f>
        <v>0</v>
      </c>
      <c r="L175" s="155">
        <f>L172/(K172+L172+M172)*100</f>
        <v>51.784917447568048</v>
      </c>
      <c r="M175" s="156">
        <f>M172/(K172+L172+M172)*100</f>
        <v>48.215082552431952</v>
      </c>
      <c r="N175" s="154">
        <f>N172/(N172+O172+P172)*100</f>
        <v>0</v>
      </c>
      <c r="O175" s="155">
        <f>O172/(N172+O172+P172)*100</f>
        <v>69.680851063829792</v>
      </c>
      <c r="P175" s="156">
        <f>P172/(N172+O172+P172)*100</f>
        <v>30.319148936170215</v>
      </c>
      <c r="Q175" s="154">
        <f>Q172/(Q172+R172+S172)*100</f>
        <v>0</v>
      </c>
      <c r="R175" s="155">
        <f>R172/(Q172+R172+S172)*100</f>
        <v>42.184017828716968</v>
      </c>
      <c r="S175" s="156">
        <f>S172/(Q172+R172+S172)*100</f>
        <v>57.815982171283032</v>
      </c>
      <c r="T175" s="683"/>
    </row>
    <row r="176" spans="1:21" s="78" customFormat="1" ht="14.1" customHeight="1" x14ac:dyDescent="0.2">
      <c r="A176" s="684" t="s">
        <v>181</v>
      </c>
      <c r="B176" s="685"/>
      <c r="C176" s="685"/>
      <c r="D176" s="686"/>
      <c r="E176" s="687">
        <f>SUM(T23:T29)/7</f>
        <v>3.8185714285714285</v>
      </c>
      <c r="F176" s="688"/>
      <c r="G176" s="689"/>
      <c r="H176" s="687">
        <f>SUM(T8:T22)/14</f>
        <v>3.7071428571428569</v>
      </c>
      <c r="I176" s="688"/>
      <c r="J176" s="689"/>
      <c r="K176" s="687">
        <v>3.48</v>
      </c>
      <c r="L176" s="688"/>
      <c r="M176" s="689"/>
      <c r="N176" s="687">
        <v>3.37</v>
      </c>
      <c r="O176" s="688"/>
      <c r="P176" s="689"/>
      <c r="Q176" s="661">
        <f>SUM(Q174:S174)</f>
        <v>6538</v>
      </c>
      <c r="R176" s="662"/>
      <c r="S176" s="662"/>
      <c r="T176" s="663"/>
    </row>
    <row r="177" spans="1:24" s="78" customFormat="1" ht="14.1" customHeight="1" x14ac:dyDescent="0.2">
      <c r="A177" s="667" t="s">
        <v>182</v>
      </c>
      <c r="B177" s="668"/>
      <c r="C177" s="668"/>
      <c r="D177" s="669"/>
      <c r="E177" s="670">
        <v>0</v>
      </c>
      <c r="F177" s="671"/>
      <c r="G177" s="672"/>
      <c r="H177" s="670">
        <v>0</v>
      </c>
      <c r="I177" s="671"/>
      <c r="J177" s="672"/>
      <c r="K177" s="670">
        <v>3.41</v>
      </c>
      <c r="L177" s="671"/>
      <c r="M177" s="672"/>
      <c r="N177" s="670">
        <v>0</v>
      </c>
      <c r="O177" s="671"/>
      <c r="P177" s="672"/>
      <c r="Q177" s="664"/>
      <c r="R177" s="665"/>
      <c r="S177" s="665"/>
      <c r="T177" s="666"/>
    </row>
    <row r="179" spans="1:24" ht="15.95" customHeight="1" thickBot="1" x14ac:dyDescent="0.25">
      <c r="A179" s="660" t="s">
        <v>202</v>
      </c>
      <c r="B179" s="660"/>
      <c r="C179" s="660"/>
      <c r="D179" s="660"/>
      <c r="E179" s="660"/>
      <c r="F179" s="660"/>
      <c r="G179" s="660"/>
      <c r="H179" s="660"/>
      <c r="I179" s="660"/>
      <c r="J179" s="660"/>
      <c r="K179" s="660"/>
      <c r="L179" s="660"/>
      <c r="M179" s="660"/>
      <c r="N179" s="660"/>
      <c r="O179" s="660"/>
      <c r="P179" s="660"/>
      <c r="Q179" s="660"/>
      <c r="R179" s="660"/>
      <c r="S179" s="660"/>
      <c r="T179" s="660"/>
    </row>
    <row r="180" spans="1:24" ht="15.95" customHeight="1" thickTop="1" x14ac:dyDescent="0.2">
      <c r="V180" s="157" t="s">
        <v>2</v>
      </c>
      <c r="W180" s="158" t="s">
        <v>184</v>
      </c>
      <c r="X180" s="159" t="s">
        <v>7</v>
      </c>
    </row>
    <row r="181" spans="1:24" ht="15.95" customHeight="1" x14ac:dyDescent="0.2">
      <c r="V181" s="160" t="s">
        <v>17</v>
      </c>
      <c r="W181" s="161" t="s">
        <v>185</v>
      </c>
      <c r="X181" s="162">
        <f>T7</f>
        <v>3.7442857142857147</v>
      </c>
    </row>
    <row r="182" spans="1:24" ht="15.95" customHeight="1" x14ac:dyDescent="0.2">
      <c r="V182" s="160" t="s">
        <v>19</v>
      </c>
      <c r="W182" s="163" t="s">
        <v>186</v>
      </c>
      <c r="X182" s="164">
        <f>T30</f>
        <v>3.3919117647058821</v>
      </c>
    </row>
    <row r="183" spans="1:24" ht="15.95" customHeight="1" x14ac:dyDescent="0.2">
      <c r="V183" s="160" t="s">
        <v>21</v>
      </c>
      <c r="W183" s="163" t="s">
        <v>187</v>
      </c>
      <c r="X183" s="164">
        <f>T62</f>
        <v>3.4208571428571428</v>
      </c>
    </row>
    <row r="184" spans="1:24" ht="15.95" customHeight="1" x14ac:dyDescent="0.2">
      <c r="V184" s="160" t="s">
        <v>23</v>
      </c>
      <c r="W184" s="163" t="s">
        <v>188</v>
      </c>
      <c r="X184" s="164">
        <f>T87</f>
        <v>3.4474999999999998</v>
      </c>
    </row>
    <row r="185" spans="1:24" ht="15.95" customHeight="1" x14ac:dyDescent="0.2">
      <c r="V185" s="160" t="s">
        <v>25</v>
      </c>
      <c r="W185" s="163" t="s">
        <v>189</v>
      </c>
      <c r="X185" s="164">
        <f>T97</f>
        <v>3.4142857142857141</v>
      </c>
    </row>
    <row r="186" spans="1:24" ht="15.95" customHeight="1" x14ac:dyDescent="0.2">
      <c r="V186" s="160" t="s">
        <v>27</v>
      </c>
      <c r="W186" s="163" t="s">
        <v>190</v>
      </c>
      <c r="X186" s="164">
        <f>T118</f>
        <v>3.5360714285714288</v>
      </c>
    </row>
    <row r="187" spans="1:24" ht="15.95" customHeight="1" x14ac:dyDescent="0.2">
      <c r="V187" s="160" t="s">
        <v>29</v>
      </c>
      <c r="W187" s="163" t="s">
        <v>191</v>
      </c>
      <c r="X187" s="164">
        <f>T135</f>
        <v>3.5137499999999995</v>
      </c>
    </row>
    <row r="188" spans="1:24" ht="15.95" customHeight="1" x14ac:dyDescent="0.2">
      <c r="V188" s="160" t="s">
        <v>31</v>
      </c>
      <c r="W188" s="163" t="s">
        <v>192</v>
      </c>
      <c r="X188" s="164">
        <f>T151</f>
        <v>3.24</v>
      </c>
    </row>
    <row r="189" spans="1:24" ht="15.95" customHeight="1" x14ac:dyDescent="0.2">
      <c r="V189" s="160" t="s">
        <v>33</v>
      </c>
      <c r="W189" s="163" t="s">
        <v>193</v>
      </c>
      <c r="X189" s="164">
        <f>T152</f>
        <v>3.44</v>
      </c>
    </row>
    <row r="190" spans="1:24" ht="15.95" customHeight="1" thickBot="1" x14ac:dyDescent="0.25">
      <c r="V190" s="165" t="s">
        <v>35</v>
      </c>
      <c r="W190" s="166" t="s">
        <v>194</v>
      </c>
      <c r="X190" s="167">
        <f>T161</f>
        <v>3.5341666666666667</v>
      </c>
    </row>
    <row r="191" spans="1:24" ht="15.95" customHeight="1" thickTop="1" thickBot="1" x14ac:dyDescent="0.25">
      <c r="V191" s="168"/>
      <c r="W191" s="168"/>
      <c r="X191" s="168"/>
    </row>
    <row r="192" spans="1:24" ht="15.95" customHeight="1" thickTop="1" x14ac:dyDescent="0.2">
      <c r="V192" s="157" t="s">
        <v>2</v>
      </c>
      <c r="W192" s="158" t="s">
        <v>195</v>
      </c>
      <c r="X192" s="159" t="s">
        <v>7</v>
      </c>
    </row>
    <row r="193" spans="22:24" ht="15.95" customHeight="1" x14ac:dyDescent="0.2">
      <c r="V193" s="160" t="s">
        <v>17</v>
      </c>
      <c r="W193" s="169" t="s">
        <v>8</v>
      </c>
      <c r="X193" s="162">
        <f>E176</f>
        <v>3.8185714285714285</v>
      </c>
    </row>
    <row r="194" spans="22:24" ht="15.95" customHeight="1" x14ac:dyDescent="0.2">
      <c r="V194" s="160" t="s">
        <v>19</v>
      </c>
      <c r="W194" s="170" t="s">
        <v>9</v>
      </c>
      <c r="X194" s="164">
        <f>H176</f>
        <v>3.7071428571428569</v>
      </c>
    </row>
    <row r="195" spans="22:24" ht="15.95" customHeight="1" x14ac:dyDescent="0.2">
      <c r="V195" s="160" t="s">
        <v>21</v>
      </c>
      <c r="W195" s="170" t="s">
        <v>10</v>
      </c>
      <c r="X195" s="164">
        <f>K176</f>
        <v>3.48</v>
      </c>
    </row>
    <row r="196" spans="22:24" ht="15.95" customHeight="1" thickBot="1" x14ac:dyDescent="0.25">
      <c r="V196" s="165" t="s">
        <v>23</v>
      </c>
      <c r="W196" s="171" t="s">
        <v>11</v>
      </c>
      <c r="X196" s="167">
        <f>N176</f>
        <v>3.37</v>
      </c>
    </row>
    <row r="197" spans="22:24" ht="15.95" customHeight="1" thickTop="1" x14ac:dyDescent="0.2"/>
  </sheetData>
  <mergeCells count="34">
    <mergeCell ref="A179:T179"/>
    <mergeCell ref="Q176:T177"/>
    <mergeCell ref="A177:D177"/>
    <mergeCell ref="E177:G177"/>
    <mergeCell ref="H177:J177"/>
    <mergeCell ref="K177:M177"/>
    <mergeCell ref="N177:P177"/>
    <mergeCell ref="A176:D176"/>
    <mergeCell ref="E176:G176"/>
    <mergeCell ref="H176:J176"/>
    <mergeCell ref="K176:M176"/>
    <mergeCell ref="N176:P176"/>
    <mergeCell ref="A172:D172"/>
    <mergeCell ref="A173:D173"/>
    <mergeCell ref="A174:D174"/>
    <mergeCell ref="T174:T175"/>
    <mergeCell ref="A175:D175"/>
    <mergeCell ref="A59:A61"/>
    <mergeCell ref="B59:C61"/>
    <mergeCell ref="D59:D61"/>
    <mergeCell ref="Q59:S60"/>
    <mergeCell ref="T59:T61"/>
    <mergeCell ref="A115:A117"/>
    <mergeCell ref="B115:C117"/>
    <mergeCell ref="D115:D117"/>
    <mergeCell ref="Q115:S116"/>
    <mergeCell ref="T115:T117"/>
    <mergeCell ref="A1:T1"/>
    <mergeCell ref="A2:T2"/>
    <mergeCell ref="A4:A6"/>
    <mergeCell ref="B4:C6"/>
    <mergeCell ref="D4:D6"/>
    <mergeCell ref="Q4:S5"/>
    <mergeCell ref="T4:T6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256" firstPageNumber="5" orientation="portrait" useFirstPageNumber="1" horizontalDpi="4294967293" verticalDpi="0" r:id="rId1"/>
  <headerFooter>
    <oddFooter>&amp;L&amp;"+,Bold Italic"Informasi Alumni UNM - 2016/2017&amp;R&amp;"+,Bold Italic"~  &amp;P  ~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4"/>
  <sheetViews>
    <sheetView workbookViewId="0">
      <selection activeCell="A98" sqref="A98:XFD178"/>
    </sheetView>
  </sheetViews>
  <sheetFormatPr defaultRowHeight="15.95" customHeight="1" x14ac:dyDescent="0.2"/>
  <cols>
    <col min="1" max="1" width="3.140625" style="7" customWidth="1"/>
    <col min="2" max="2" width="2.85546875" style="7" customWidth="1"/>
    <col min="3" max="3" width="21.7109375" style="7" customWidth="1"/>
    <col min="4" max="4" width="2.7109375" style="4" customWidth="1"/>
    <col min="5" max="5" width="3.5703125" style="5" customWidth="1"/>
    <col min="6" max="6" width="3.7109375" style="5" customWidth="1"/>
    <col min="7" max="7" width="4.5703125" style="5" customWidth="1"/>
    <col min="8" max="8" width="3.5703125" style="5" customWidth="1"/>
    <col min="9" max="9" width="4.42578125" style="5" customWidth="1"/>
    <col min="10" max="10" width="5.7109375" style="5" customWidth="1"/>
    <col min="11" max="11" width="3.7109375" style="5" customWidth="1"/>
    <col min="12" max="12" width="5.7109375" style="5" customWidth="1"/>
    <col min="13" max="13" width="6" style="5" customWidth="1"/>
    <col min="14" max="14" width="3.7109375" style="5" customWidth="1"/>
    <col min="15" max="15" width="4.5703125" style="5" customWidth="1"/>
    <col min="16" max="16" width="4.7109375" style="5" customWidth="1"/>
    <col min="17" max="17" width="4.140625" style="5" customWidth="1"/>
    <col min="18" max="18" width="5.85546875" style="5" customWidth="1"/>
    <col min="19" max="19" width="5.7109375" style="5" customWidth="1"/>
    <col min="20" max="20" width="4.85546875" style="6" customWidth="1"/>
    <col min="21" max="22" width="9.140625" style="7"/>
    <col min="23" max="24" width="19.42578125" style="7" customWidth="1"/>
    <col min="25" max="16384" width="9.140625" style="7"/>
  </cols>
  <sheetData>
    <row r="1" spans="1:20" s="1" customFormat="1" ht="15.95" customHeight="1" x14ac:dyDescent="0.2">
      <c r="A1" s="708" t="s">
        <v>0</v>
      </c>
      <c r="B1" s="708"/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708"/>
      <c r="R1" s="708"/>
      <c r="S1" s="708"/>
      <c r="T1" s="708"/>
    </row>
    <row r="2" spans="1:20" s="1" customFormat="1" ht="15.95" customHeight="1" x14ac:dyDescent="0.2">
      <c r="A2" s="709" t="s">
        <v>1</v>
      </c>
      <c r="B2" s="709"/>
      <c r="C2" s="709"/>
      <c r="D2" s="709"/>
      <c r="E2" s="709"/>
      <c r="F2" s="709"/>
      <c r="G2" s="709"/>
      <c r="H2" s="709"/>
      <c r="I2" s="709"/>
      <c r="J2" s="709"/>
      <c r="K2" s="709"/>
      <c r="L2" s="709"/>
      <c r="M2" s="709"/>
      <c r="N2" s="709"/>
      <c r="O2" s="709"/>
      <c r="P2" s="709"/>
      <c r="Q2" s="709"/>
      <c r="R2" s="709"/>
      <c r="S2" s="709"/>
      <c r="T2" s="709"/>
    </row>
    <row r="3" spans="1:20" ht="14.1" customHeight="1" x14ac:dyDescent="0.2">
      <c r="A3" s="2"/>
      <c r="B3" s="2"/>
      <c r="C3" s="3"/>
    </row>
    <row r="4" spans="1:20" s="10" customFormat="1" ht="14.1" hidden="1" customHeight="1" x14ac:dyDescent="0.2">
      <c r="A4" s="690" t="s">
        <v>2</v>
      </c>
      <c r="B4" s="693" t="s">
        <v>3</v>
      </c>
      <c r="C4" s="694"/>
      <c r="D4" s="697" t="s">
        <v>4</v>
      </c>
      <c r="E4" s="8" t="s">
        <v>5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700" t="s">
        <v>6</v>
      </c>
      <c r="R4" s="701"/>
      <c r="S4" s="702"/>
      <c r="T4" s="706" t="s">
        <v>7</v>
      </c>
    </row>
    <row r="5" spans="1:20" s="10" customFormat="1" ht="14.1" hidden="1" customHeight="1" x14ac:dyDescent="0.2">
      <c r="A5" s="691"/>
      <c r="B5" s="695"/>
      <c r="C5" s="696"/>
      <c r="D5" s="698"/>
      <c r="E5" s="8" t="s">
        <v>8</v>
      </c>
      <c r="F5" s="11"/>
      <c r="G5" s="12"/>
      <c r="H5" s="8" t="s">
        <v>9</v>
      </c>
      <c r="I5" s="11"/>
      <c r="J5" s="12"/>
      <c r="K5" s="8" t="s">
        <v>10</v>
      </c>
      <c r="L5" s="11"/>
      <c r="M5" s="12"/>
      <c r="N5" s="8" t="s">
        <v>11</v>
      </c>
      <c r="O5" s="11"/>
      <c r="P5" s="12"/>
      <c r="Q5" s="703"/>
      <c r="R5" s="704"/>
      <c r="S5" s="705"/>
      <c r="T5" s="707"/>
    </row>
    <row r="6" spans="1:20" s="10" customFormat="1" ht="38.25" hidden="1" customHeight="1" x14ac:dyDescent="0.2">
      <c r="A6" s="692"/>
      <c r="B6" s="695"/>
      <c r="C6" s="696"/>
      <c r="D6" s="699"/>
      <c r="E6" s="13" t="s">
        <v>12</v>
      </c>
      <c r="F6" s="14" t="s">
        <v>13</v>
      </c>
      <c r="G6" s="15" t="s">
        <v>14</v>
      </c>
      <c r="H6" s="13" t="s">
        <v>12</v>
      </c>
      <c r="I6" s="14" t="s">
        <v>13</v>
      </c>
      <c r="J6" s="15" t="s">
        <v>14</v>
      </c>
      <c r="K6" s="13" t="s">
        <v>12</v>
      </c>
      <c r="L6" s="14" t="s">
        <v>13</v>
      </c>
      <c r="M6" s="15" t="s">
        <v>14</v>
      </c>
      <c r="N6" s="13" t="s">
        <v>12</v>
      </c>
      <c r="O6" s="14" t="s">
        <v>13</v>
      </c>
      <c r="P6" s="15" t="s">
        <v>14</v>
      </c>
      <c r="Q6" s="13" t="s">
        <v>12</v>
      </c>
      <c r="R6" s="14" t="s">
        <v>13</v>
      </c>
      <c r="S6" s="15" t="s">
        <v>14</v>
      </c>
      <c r="T6" s="707"/>
    </row>
    <row r="7" spans="1:20" s="24" customFormat="1" ht="14.1" hidden="1" customHeight="1" x14ac:dyDescent="0.2">
      <c r="A7" s="16" t="s">
        <v>15</v>
      </c>
      <c r="B7" s="17" t="s">
        <v>16</v>
      </c>
      <c r="C7" s="18"/>
      <c r="D7" s="19"/>
      <c r="E7" s="20">
        <f t="shared" ref="E7:S7" si="0">SUM(E8,E9,E10:E11,E12,E13:E17,E18:E34)</f>
        <v>0</v>
      </c>
      <c r="F7" s="21">
        <f t="shared" si="0"/>
        <v>3</v>
      </c>
      <c r="G7" s="22">
        <f t="shared" si="0"/>
        <v>107</v>
      </c>
      <c r="H7" s="20">
        <f t="shared" si="0"/>
        <v>0</v>
      </c>
      <c r="I7" s="21">
        <f t="shared" si="0"/>
        <v>15</v>
      </c>
      <c r="J7" s="22">
        <f t="shared" si="0"/>
        <v>553</v>
      </c>
      <c r="K7" s="20">
        <f t="shared" si="0"/>
        <v>0</v>
      </c>
      <c r="L7" s="21">
        <f t="shared" si="0"/>
        <v>0</v>
      </c>
      <c r="M7" s="22">
        <f t="shared" si="0"/>
        <v>0</v>
      </c>
      <c r="N7" s="20">
        <f t="shared" si="0"/>
        <v>0</v>
      </c>
      <c r="O7" s="21">
        <f t="shared" si="0"/>
        <v>0</v>
      </c>
      <c r="P7" s="22">
        <f t="shared" si="0"/>
        <v>0</v>
      </c>
      <c r="Q7" s="20">
        <f t="shared" si="0"/>
        <v>0</v>
      </c>
      <c r="R7" s="21">
        <f t="shared" si="0"/>
        <v>18</v>
      </c>
      <c r="S7" s="22">
        <f t="shared" si="0"/>
        <v>660</v>
      </c>
      <c r="T7" s="23">
        <f>SUM(T8:T34)/22</f>
        <v>3.7263636363636365</v>
      </c>
    </row>
    <row r="8" spans="1:20" s="24" customFormat="1" ht="14.1" hidden="1" customHeight="1" x14ac:dyDescent="0.2">
      <c r="A8" s="25"/>
      <c r="B8" s="26" t="s">
        <v>17</v>
      </c>
      <c r="C8" s="27" t="s">
        <v>18</v>
      </c>
      <c r="D8" s="28" t="s">
        <v>9</v>
      </c>
      <c r="E8" s="29"/>
      <c r="F8" s="30"/>
      <c r="G8" s="31"/>
      <c r="H8" s="29">
        <v>0</v>
      </c>
      <c r="I8" s="30">
        <v>1</v>
      </c>
      <c r="J8" s="31">
        <v>58</v>
      </c>
      <c r="K8" s="29"/>
      <c r="L8" s="30"/>
      <c r="M8" s="31"/>
      <c r="N8" s="29"/>
      <c r="O8" s="30"/>
      <c r="P8" s="31"/>
      <c r="Q8" s="29">
        <f>SUM(E8,H8,K8,N8)</f>
        <v>0</v>
      </c>
      <c r="R8" s="30">
        <f>SUM(F8,I8,L8,O8)</f>
        <v>1</v>
      </c>
      <c r="S8" s="31">
        <f>SUM(G8,J8,M8,P8)</f>
        <v>58</v>
      </c>
      <c r="T8" s="32">
        <v>3.73</v>
      </c>
    </row>
    <row r="9" spans="1:20" s="24" customFormat="1" ht="14.1" hidden="1" customHeight="1" x14ac:dyDescent="0.2">
      <c r="A9" s="33"/>
      <c r="B9" s="34" t="s">
        <v>19</v>
      </c>
      <c r="C9" s="35" t="s">
        <v>20</v>
      </c>
      <c r="D9" s="36" t="s">
        <v>9</v>
      </c>
      <c r="E9" s="37"/>
      <c r="F9" s="38"/>
      <c r="G9" s="39"/>
      <c r="H9" s="37">
        <v>0</v>
      </c>
      <c r="I9" s="38">
        <v>2</v>
      </c>
      <c r="J9" s="39">
        <v>76</v>
      </c>
      <c r="K9" s="37"/>
      <c r="L9" s="38"/>
      <c r="M9" s="39"/>
      <c r="N9" s="37"/>
      <c r="O9" s="38"/>
      <c r="P9" s="39"/>
      <c r="Q9" s="37">
        <f t="shared" ref="Q9:S34" si="1">SUM(E9,H9,K9,N9)</f>
        <v>0</v>
      </c>
      <c r="R9" s="38">
        <f t="shared" si="1"/>
        <v>2</v>
      </c>
      <c r="S9" s="39">
        <f t="shared" si="1"/>
        <v>76</v>
      </c>
      <c r="T9" s="40">
        <v>3.82</v>
      </c>
    </row>
    <row r="10" spans="1:20" s="24" customFormat="1" ht="14.1" hidden="1" customHeight="1" x14ac:dyDescent="0.2">
      <c r="A10" s="33"/>
      <c r="B10" s="34" t="s">
        <v>21</v>
      </c>
      <c r="C10" s="35" t="s">
        <v>22</v>
      </c>
      <c r="D10" s="36" t="s">
        <v>9</v>
      </c>
      <c r="E10" s="37"/>
      <c r="F10" s="38"/>
      <c r="G10" s="39"/>
      <c r="H10" s="37">
        <v>0</v>
      </c>
      <c r="I10" s="38">
        <v>0</v>
      </c>
      <c r="J10" s="39">
        <v>2</v>
      </c>
      <c r="K10" s="37"/>
      <c r="L10" s="38"/>
      <c r="M10" s="39"/>
      <c r="N10" s="37"/>
      <c r="O10" s="38"/>
      <c r="P10" s="39"/>
      <c r="Q10" s="37">
        <f t="shared" si="1"/>
        <v>0</v>
      </c>
      <c r="R10" s="38">
        <f t="shared" si="1"/>
        <v>0</v>
      </c>
      <c r="S10" s="39">
        <f t="shared" si="1"/>
        <v>2</v>
      </c>
      <c r="T10" s="40">
        <v>3.53</v>
      </c>
    </row>
    <row r="11" spans="1:20" s="24" customFormat="1" ht="14.1" hidden="1" customHeight="1" x14ac:dyDescent="0.2">
      <c r="A11" s="33"/>
      <c r="B11" s="34" t="s">
        <v>23</v>
      </c>
      <c r="C11" s="35" t="s">
        <v>24</v>
      </c>
      <c r="D11" s="36" t="s">
        <v>9</v>
      </c>
      <c r="E11" s="37"/>
      <c r="F11" s="38"/>
      <c r="G11" s="39"/>
      <c r="H11" s="37">
        <v>0</v>
      </c>
      <c r="I11" s="38">
        <v>1</v>
      </c>
      <c r="J11" s="39">
        <v>41</v>
      </c>
      <c r="K11" s="37"/>
      <c r="L11" s="38"/>
      <c r="M11" s="39"/>
      <c r="N11" s="37"/>
      <c r="O11" s="38"/>
      <c r="P11" s="39"/>
      <c r="Q11" s="37">
        <f t="shared" si="1"/>
        <v>0</v>
      </c>
      <c r="R11" s="38">
        <f t="shared" si="1"/>
        <v>1</v>
      </c>
      <c r="S11" s="39">
        <f t="shared" si="1"/>
        <v>41</v>
      </c>
      <c r="T11" s="40">
        <v>2.8</v>
      </c>
    </row>
    <row r="12" spans="1:20" s="24" customFormat="1" ht="14.1" hidden="1" customHeight="1" x14ac:dyDescent="0.2">
      <c r="A12" s="33"/>
      <c r="B12" s="34" t="s">
        <v>25</v>
      </c>
      <c r="C12" s="35" t="s">
        <v>26</v>
      </c>
      <c r="D12" s="36" t="s">
        <v>9</v>
      </c>
      <c r="E12" s="37"/>
      <c r="F12" s="38"/>
      <c r="G12" s="39"/>
      <c r="H12" s="37">
        <v>0</v>
      </c>
      <c r="I12" s="38">
        <v>2</v>
      </c>
      <c r="J12" s="39">
        <v>55</v>
      </c>
      <c r="K12" s="37"/>
      <c r="L12" s="38"/>
      <c r="M12" s="39"/>
      <c r="N12" s="37"/>
      <c r="O12" s="38"/>
      <c r="P12" s="39"/>
      <c r="Q12" s="37">
        <f t="shared" si="1"/>
        <v>0</v>
      </c>
      <c r="R12" s="38">
        <f t="shared" si="1"/>
        <v>2</v>
      </c>
      <c r="S12" s="39">
        <f t="shared" si="1"/>
        <v>55</v>
      </c>
      <c r="T12" s="41">
        <v>3.75</v>
      </c>
    </row>
    <row r="13" spans="1:20" s="24" customFormat="1" ht="14.1" hidden="1" customHeight="1" x14ac:dyDescent="0.2">
      <c r="A13" s="33"/>
      <c r="B13" s="34" t="s">
        <v>27</v>
      </c>
      <c r="C13" s="35" t="s">
        <v>28</v>
      </c>
      <c r="D13" s="36" t="s">
        <v>9</v>
      </c>
      <c r="E13" s="37"/>
      <c r="F13" s="38"/>
      <c r="G13" s="39"/>
      <c r="H13" s="37">
        <v>0</v>
      </c>
      <c r="I13" s="38">
        <v>0</v>
      </c>
      <c r="J13" s="39">
        <v>12</v>
      </c>
      <c r="K13" s="37"/>
      <c r="L13" s="38"/>
      <c r="M13" s="39"/>
      <c r="N13" s="37"/>
      <c r="O13" s="38"/>
      <c r="P13" s="39"/>
      <c r="Q13" s="37">
        <f t="shared" si="1"/>
        <v>0</v>
      </c>
      <c r="R13" s="38">
        <f t="shared" si="1"/>
        <v>0</v>
      </c>
      <c r="S13" s="39">
        <f t="shared" si="1"/>
        <v>12</v>
      </c>
      <c r="T13" s="41">
        <v>3.7</v>
      </c>
    </row>
    <row r="14" spans="1:20" s="24" customFormat="1" ht="14.1" hidden="1" customHeight="1" x14ac:dyDescent="0.2">
      <c r="A14" s="33"/>
      <c r="B14" s="34" t="s">
        <v>29</v>
      </c>
      <c r="C14" s="35" t="s">
        <v>30</v>
      </c>
      <c r="D14" s="36" t="s">
        <v>9</v>
      </c>
      <c r="E14" s="37"/>
      <c r="F14" s="38"/>
      <c r="G14" s="39"/>
      <c r="H14" s="37">
        <v>0</v>
      </c>
      <c r="I14" s="38">
        <v>0</v>
      </c>
      <c r="J14" s="39">
        <v>11</v>
      </c>
      <c r="K14" s="37"/>
      <c r="L14" s="38"/>
      <c r="M14" s="39"/>
      <c r="N14" s="37"/>
      <c r="O14" s="38"/>
      <c r="P14" s="39"/>
      <c r="Q14" s="37">
        <f t="shared" si="1"/>
        <v>0</v>
      </c>
      <c r="R14" s="38">
        <f t="shared" si="1"/>
        <v>0</v>
      </c>
      <c r="S14" s="39">
        <f t="shared" si="1"/>
        <v>11</v>
      </c>
      <c r="T14" s="41">
        <v>3.82</v>
      </c>
    </row>
    <row r="15" spans="1:20" s="24" customFormat="1" ht="14.1" hidden="1" customHeight="1" x14ac:dyDescent="0.2">
      <c r="A15" s="33"/>
      <c r="B15" s="34" t="s">
        <v>31</v>
      </c>
      <c r="C15" s="35" t="s">
        <v>32</v>
      </c>
      <c r="D15" s="36" t="s">
        <v>9</v>
      </c>
      <c r="E15" s="37"/>
      <c r="F15" s="38"/>
      <c r="G15" s="39"/>
      <c r="H15" s="37">
        <v>0</v>
      </c>
      <c r="I15" s="38">
        <v>0</v>
      </c>
      <c r="J15" s="39">
        <v>40</v>
      </c>
      <c r="K15" s="37"/>
      <c r="L15" s="38"/>
      <c r="M15" s="39"/>
      <c r="N15" s="37"/>
      <c r="O15" s="38"/>
      <c r="P15" s="39"/>
      <c r="Q15" s="37">
        <f t="shared" si="1"/>
        <v>0</v>
      </c>
      <c r="R15" s="38">
        <f t="shared" si="1"/>
        <v>0</v>
      </c>
      <c r="S15" s="39">
        <f t="shared" si="1"/>
        <v>40</v>
      </c>
      <c r="T15" s="41">
        <v>3.69</v>
      </c>
    </row>
    <row r="16" spans="1:20" s="24" customFormat="1" ht="14.1" hidden="1" customHeight="1" x14ac:dyDescent="0.2">
      <c r="A16" s="33"/>
      <c r="B16" s="34" t="s">
        <v>33</v>
      </c>
      <c r="C16" s="35" t="s">
        <v>34</v>
      </c>
      <c r="D16" s="36" t="s">
        <v>9</v>
      </c>
      <c r="E16" s="37"/>
      <c r="F16" s="38"/>
      <c r="G16" s="39"/>
      <c r="H16" s="37">
        <v>0</v>
      </c>
      <c r="I16" s="38">
        <v>2</v>
      </c>
      <c r="J16" s="39">
        <v>47</v>
      </c>
      <c r="K16" s="37"/>
      <c r="L16" s="38"/>
      <c r="M16" s="39"/>
      <c r="N16" s="37"/>
      <c r="O16" s="38"/>
      <c r="P16" s="39"/>
      <c r="Q16" s="37">
        <f t="shared" si="1"/>
        <v>0</v>
      </c>
      <c r="R16" s="38">
        <f t="shared" si="1"/>
        <v>2</v>
      </c>
      <c r="S16" s="39">
        <f t="shared" si="1"/>
        <v>47</v>
      </c>
      <c r="T16" s="41">
        <v>3.77</v>
      </c>
    </row>
    <row r="17" spans="1:21" s="24" customFormat="1" ht="14.1" hidden="1" customHeight="1" x14ac:dyDescent="0.2">
      <c r="A17" s="33"/>
      <c r="B17" s="34" t="s">
        <v>35</v>
      </c>
      <c r="C17" s="35" t="s">
        <v>36</v>
      </c>
      <c r="D17" s="36" t="s">
        <v>9</v>
      </c>
      <c r="E17" s="37"/>
      <c r="F17" s="38"/>
      <c r="G17" s="39"/>
      <c r="H17" s="37">
        <v>0</v>
      </c>
      <c r="I17" s="38">
        <v>3</v>
      </c>
      <c r="J17" s="39">
        <v>81</v>
      </c>
      <c r="K17" s="37"/>
      <c r="L17" s="38"/>
      <c r="M17" s="39"/>
      <c r="N17" s="37"/>
      <c r="O17" s="38"/>
      <c r="P17" s="39"/>
      <c r="Q17" s="37">
        <f t="shared" si="1"/>
        <v>0</v>
      </c>
      <c r="R17" s="38">
        <f t="shared" si="1"/>
        <v>3</v>
      </c>
      <c r="S17" s="39">
        <f t="shared" si="1"/>
        <v>81</v>
      </c>
      <c r="T17" s="40">
        <v>3.72</v>
      </c>
    </row>
    <row r="18" spans="1:21" s="24" customFormat="1" ht="14.1" hidden="1" customHeight="1" x14ac:dyDescent="0.2">
      <c r="A18" s="33"/>
      <c r="B18" s="34" t="s">
        <v>37</v>
      </c>
      <c r="C18" s="35" t="s">
        <v>38</v>
      </c>
      <c r="D18" s="36" t="s">
        <v>9</v>
      </c>
      <c r="E18" s="37"/>
      <c r="F18" s="38"/>
      <c r="G18" s="39"/>
      <c r="H18" s="37">
        <v>0</v>
      </c>
      <c r="I18" s="38">
        <v>1</v>
      </c>
      <c r="J18" s="39">
        <v>20</v>
      </c>
      <c r="K18" s="37"/>
      <c r="L18" s="38"/>
      <c r="M18" s="39"/>
      <c r="N18" s="37"/>
      <c r="O18" s="38"/>
      <c r="P18" s="39"/>
      <c r="Q18" s="37">
        <f t="shared" si="1"/>
        <v>0</v>
      </c>
      <c r="R18" s="38">
        <f t="shared" si="1"/>
        <v>1</v>
      </c>
      <c r="S18" s="39">
        <f t="shared" si="1"/>
        <v>20</v>
      </c>
      <c r="T18" s="40">
        <v>3.76</v>
      </c>
    </row>
    <row r="19" spans="1:21" s="42" customFormat="1" ht="14.1" hidden="1" customHeight="1" x14ac:dyDescent="0.2">
      <c r="A19" s="33"/>
      <c r="B19" s="34" t="s">
        <v>39</v>
      </c>
      <c r="C19" s="35" t="s">
        <v>40</v>
      </c>
      <c r="D19" s="36" t="s">
        <v>9</v>
      </c>
      <c r="E19" s="37"/>
      <c r="F19" s="38"/>
      <c r="G19" s="39"/>
      <c r="H19" s="37">
        <v>0</v>
      </c>
      <c r="I19" s="38">
        <v>1</v>
      </c>
      <c r="J19" s="39">
        <v>11</v>
      </c>
      <c r="K19" s="37"/>
      <c r="L19" s="38"/>
      <c r="M19" s="39"/>
      <c r="N19" s="37"/>
      <c r="O19" s="38"/>
      <c r="P19" s="39"/>
      <c r="Q19" s="37">
        <f t="shared" si="1"/>
        <v>0</v>
      </c>
      <c r="R19" s="38">
        <f t="shared" si="1"/>
        <v>1</v>
      </c>
      <c r="S19" s="39">
        <f t="shared" si="1"/>
        <v>11</v>
      </c>
      <c r="T19" s="40">
        <v>3.73</v>
      </c>
      <c r="U19" s="24"/>
    </row>
    <row r="20" spans="1:21" s="42" customFormat="1" ht="14.1" hidden="1" customHeight="1" x14ac:dyDescent="0.2">
      <c r="A20" s="33"/>
      <c r="B20" s="34" t="s">
        <v>41</v>
      </c>
      <c r="C20" s="35" t="s">
        <v>42</v>
      </c>
      <c r="D20" s="36" t="s">
        <v>9</v>
      </c>
      <c r="E20" s="37"/>
      <c r="F20" s="38"/>
      <c r="G20" s="39"/>
      <c r="H20" s="37">
        <v>0</v>
      </c>
      <c r="I20" s="38">
        <v>1</v>
      </c>
      <c r="J20" s="39">
        <v>32</v>
      </c>
      <c r="K20" s="37"/>
      <c r="L20" s="38"/>
      <c r="M20" s="39"/>
      <c r="N20" s="37"/>
      <c r="O20" s="38"/>
      <c r="P20" s="39"/>
      <c r="Q20" s="37">
        <f t="shared" si="1"/>
        <v>0</v>
      </c>
      <c r="R20" s="38">
        <f t="shared" si="1"/>
        <v>1</v>
      </c>
      <c r="S20" s="39">
        <f t="shared" si="1"/>
        <v>32</v>
      </c>
      <c r="T20" s="40">
        <v>3.81</v>
      </c>
      <c r="U20" s="24"/>
    </row>
    <row r="21" spans="1:21" s="42" customFormat="1" ht="14.1" hidden="1" customHeight="1" x14ac:dyDescent="0.2">
      <c r="A21" s="33"/>
      <c r="B21" s="34" t="s">
        <v>43</v>
      </c>
      <c r="C21" s="35" t="s">
        <v>44</v>
      </c>
      <c r="D21" s="36" t="s">
        <v>9</v>
      </c>
      <c r="E21" s="37"/>
      <c r="F21" s="38"/>
      <c r="G21" s="39"/>
      <c r="H21" s="37"/>
      <c r="I21" s="38"/>
      <c r="J21" s="39"/>
      <c r="K21" s="37"/>
      <c r="L21" s="38"/>
      <c r="M21" s="39"/>
      <c r="N21" s="37"/>
      <c r="O21" s="38"/>
      <c r="P21" s="39"/>
      <c r="Q21" s="37">
        <f t="shared" si="1"/>
        <v>0</v>
      </c>
      <c r="R21" s="38">
        <f t="shared" si="1"/>
        <v>0</v>
      </c>
      <c r="S21" s="39">
        <f t="shared" si="1"/>
        <v>0</v>
      </c>
      <c r="T21" s="40"/>
      <c r="U21" s="24"/>
    </row>
    <row r="22" spans="1:21" s="42" customFormat="1" ht="14.1" hidden="1" customHeight="1" x14ac:dyDescent="0.2">
      <c r="A22" s="33"/>
      <c r="B22" s="34" t="s">
        <v>45</v>
      </c>
      <c r="C22" s="35" t="s">
        <v>46</v>
      </c>
      <c r="D22" s="36" t="s">
        <v>9</v>
      </c>
      <c r="E22" s="37"/>
      <c r="F22" s="38"/>
      <c r="G22" s="39"/>
      <c r="H22" s="37"/>
      <c r="I22" s="38"/>
      <c r="J22" s="39"/>
      <c r="K22" s="37"/>
      <c r="L22" s="38"/>
      <c r="M22" s="39"/>
      <c r="N22" s="37"/>
      <c r="O22" s="38"/>
      <c r="P22" s="39"/>
      <c r="Q22" s="37">
        <f t="shared" si="1"/>
        <v>0</v>
      </c>
      <c r="R22" s="38">
        <f t="shared" si="1"/>
        <v>0</v>
      </c>
      <c r="S22" s="39">
        <f t="shared" si="1"/>
        <v>0</v>
      </c>
      <c r="T22" s="40"/>
      <c r="U22" s="24"/>
    </row>
    <row r="23" spans="1:21" s="42" customFormat="1" ht="14.1" hidden="1" customHeight="1" x14ac:dyDescent="0.2">
      <c r="A23" s="33"/>
      <c r="B23" s="34" t="s">
        <v>47</v>
      </c>
      <c r="C23" s="35" t="s">
        <v>48</v>
      </c>
      <c r="D23" s="36" t="s">
        <v>9</v>
      </c>
      <c r="E23" s="37"/>
      <c r="F23" s="38"/>
      <c r="G23" s="39"/>
      <c r="H23" s="37">
        <v>0</v>
      </c>
      <c r="I23" s="38">
        <v>0</v>
      </c>
      <c r="J23" s="39">
        <v>1</v>
      </c>
      <c r="K23" s="37"/>
      <c r="L23" s="38"/>
      <c r="M23" s="39"/>
      <c r="N23" s="37"/>
      <c r="O23" s="38"/>
      <c r="P23" s="39"/>
      <c r="Q23" s="37">
        <f t="shared" si="1"/>
        <v>0</v>
      </c>
      <c r="R23" s="38">
        <f t="shared" si="1"/>
        <v>0</v>
      </c>
      <c r="S23" s="39">
        <f t="shared" si="1"/>
        <v>1</v>
      </c>
      <c r="T23" s="40">
        <v>3.7</v>
      </c>
      <c r="U23" s="24"/>
    </row>
    <row r="24" spans="1:21" s="42" customFormat="1" ht="14.1" hidden="1" customHeight="1" x14ac:dyDescent="0.2">
      <c r="A24" s="33"/>
      <c r="B24" s="34" t="s">
        <v>49</v>
      </c>
      <c r="C24" s="35" t="s">
        <v>50</v>
      </c>
      <c r="D24" s="36" t="s">
        <v>9</v>
      </c>
      <c r="E24" s="37"/>
      <c r="F24" s="38"/>
      <c r="G24" s="39"/>
      <c r="H24" s="37"/>
      <c r="I24" s="38"/>
      <c r="J24" s="39"/>
      <c r="K24" s="37"/>
      <c r="L24" s="38"/>
      <c r="M24" s="39"/>
      <c r="N24" s="37"/>
      <c r="O24" s="38"/>
      <c r="P24" s="39"/>
      <c r="Q24" s="37">
        <f t="shared" si="1"/>
        <v>0</v>
      </c>
      <c r="R24" s="38">
        <f t="shared" si="1"/>
        <v>0</v>
      </c>
      <c r="S24" s="39">
        <f t="shared" si="1"/>
        <v>0</v>
      </c>
      <c r="T24" s="40"/>
      <c r="U24" s="24"/>
    </row>
    <row r="25" spans="1:21" s="42" customFormat="1" ht="14.1" hidden="1" customHeight="1" x14ac:dyDescent="0.2">
      <c r="A25" s="33"/>
      <c r="B25" s="34" t="s">
        <v>51</v>
      </c>
      <c r="C25" s="35" t="s">
        <v>52</v>
      </c>
      <c r="D25" s="36" t="s">
        <v>9</v>
      </c>
      <c r="E25" s="37"/>
      <c r="F25" s="38"/>
      <c r="G25" s="39"/>
      <c r="H25" s="37">
        <v>0</v>
      </c>
      <c r="I25" s="38">
        <v>1</v>
      </c>
      <c r="J25" s="39">
        <v>66</v>
      </c>
      <c r="K25" s="37"/>
      <c r="L25" s="38"/>
      <c r="M25" s="39"/>
      <c r="N25" s="37"/>
      <c r="O25" s="38"/>
      <c r="P25" s="39"/>
      <c r="Q25" s="37">
        <f t="shared" si="1"/>
        <v>0</v>
      </c>
      <c r="R25" s="38">
        <f t="shared" si="1"/>
        <v>1</v>
      </c>
      <c r="S25" s="39">
        <f t="shared" si="1"/>
        <v>66</v>
      </c>
      <c r="T25" s="40">
        <v>3.81</v>
      </c>
      <c r="U25" s="24"/>
    </row>
    <row r="26" spans="1:21" s="42" customFormat="1" ht="14.1" hidden="1" customHeight="1" x14ac:dyDescent="0.2">
      <c r="A26" s="33"/>
      <c r="B26" s="34" t="s">
        <v>53</v>
      </c>
      <c r="C26" s="35" t="s">
        <v>54</v>
      </c>
      <c r="D26" s="36" t="s">
        <v>9</v>
      </c>
      <c r="E26" s="37"/>
      <c r="F26" s="38"/>
      <c r="G26" s="39"/>
      <c r="H26" s="37"/>
      <c r="I26" s="38"/>
      <c r="J26" s="39"/>
      <c r="K26" s="37"/>
      <c r="L26" s="38"/>
      <c r="M26" s="39"/>
      <c r="N26" s="37"/>
      <c r="O26" s="38"/>
      <c r="P26" s="39"/>
      <c r="Q26" s="37">
        <f t="shared" si="1"/>
        <v>0</v>
      </c>
      <c r="R26" s="38">
        <f t="shared" si="1"/>
        <v>0</v>
      </c>
      <c r="S26" s="39">
        <f t="shared" si="1"/>
        <v>0</v>
      </c>
      <c r="T26" s="40"/>
      <c r="U26" s="24"/>
    </row>
    <row r="27" spans="1:21" s="42" customFormat="1" ht="14.1" hidden="1" customHeight="1" x14ac:dyDescent="0.2">
      <c r="A27" s="33"/>
      <c r="B27" s="34" t="s">
        <v>55</v>
      </c>
      <c r="C27" s="35" t="s">
        <v>56</v>
      </c>
      <c r="D27" s="36" t="s">
        <v>9</v>
      </c>
      <c r="E27" s="37"/>
      <c r="F27" s="38"/>
      <c r="G27" s="39"/>
      <c r="H27" s="37"/>
      <c r="I27" s="38"/>
      <c r="J27" s="39"/>
      <c r="K27" s="37"/>
      <c r="L27" s="38"/>
      <c r="M27" s="39"/>
      <c r="N27" s="37"/>
      <c r="O27" s="38"/>
      <c r="P27" s="39"/>
      <c r="Q27" s="37">
        <f t="shared" si="1"/>
        <v>0</v>
      </c>
      <c r="R27" s="38">
        <f t="shared" si="1"/>
        <v>0</v>
      </c>
      <c r="S27" s="39">
        <f t="shared" si="1"/>
        <v>0</v>
      </c>
      <c r="T27" s="40"/>
      <c r="U27" s="24"/>
    </row>
    <row r="28" spans="1:21" s="42" customFormat="1" ht="14.1" hidden="1" customHeight="1" x14ac:dyDescent="0.2">
      <c r="A28" s="33"/>
      <c r="B28" s="34" t="s">
        <v>57</v>
      </c>
      <c r="C28" s="35" t="s">
        <v>58</v>
      </c>
      <c r="D28" s="36" t="s">
        <v>8</v>
      </c>
      <c r="E28" s="37">
        <v>0</v>
      </c>
      <c r="F28" s="38">
        <v>2</v>
      </c>
      <c r="G28" s="39">
        <v>25</v>
      </c>
      <c r="H28" s="37"/>
      <c r="I28" s="38"/>
      <c r="J28" s="39"/>
      <c r="K28" s="37"/>
      <c r="L28" s="38"/>
      <c r="M28" s="39"/>
      <c r="N28" s="37"/>
      <c r="O28" s="38"/>
      <c r="P28" s="39"/>
      <c r="Q28" s="37">
        <f t="shared" si="1"/>
        <v>0</v>
      </c>
      <c r="R28" s="38">
        <f t="shared" si="1"/>
        <v>2</v>
      </c>
      <c r="S28" s="39">
        <f t="shared" si="1"/>
        <v>25</v>
      </c>
      <c r="T28" s="40">
        <v>3.78</v>
      </c>
      <c r="U28" s="24"/>
    </row>
    <row r="29" spans="1:21" s="24" customFormat="1" ht="14.1" hidden="1" customHeight="1" x14ac:dyDescent="0.2">
      <c r="A29" s="33"/>
      <c r="B29" s="34" t="s">
        <v>59</v>
      </c>
      <c r="C29" s="35" t="s">
        <v>60</v>
      </c>
      <c r="D29" s="36" t="s">
        <v>8</v>
      </c>
      <c r="E29" s="37">
        <v>0</v>
      </c>
      <c r="F29" s="38">
        <v>0</v>
      </c>
      <c r="G29" s="39">
        <v>9</v>
      </c>
      <c r="H29" s="37"/>
      <c r="I29" s="38"/>
      <c r="J29" s="39"/>
      <c r="K29" s="37"/>
      <c r="L29" s="38"/>
      <c r="M29" s="39"/>
      <c r="N29" s="37"/>
      <c r="O29" s="38"/>
      <c r="P29" s="39"/>
      <c r="Q29" s="37">
        <f t="shared" si="1"/>
        <v>0</v>
      </c>
      <c r="R29" s="38">
        <f t="shared" si="1"/>
        <v>0</v>
      </c>
      <c r="S29" s="39">
        <f t="shared" si="1"/>
        <v>9</v>
      </c>
      <c r="T29" s="40">
        <v>3.81</v>
      </c>
    </row>
    <row r="30" spans="1:21" s="24" customFormat="1" ht="14.1" hidden="1" customHeight="1" x14ac:dyDescent="0.2">
      <c r="A30" s="33"/>
      <c r="B30" s="34" t="s">
        <v>61</v>
      </c>
      <c r="C30" s="35" t="s">
        <v>18</v>
      </c>
      <c r="D30" s="36" t="s">
        <v>8</v>
      </c>
      <c r="E30" s="37">
        <v>0</v>
      </c>
      <c r="F30" s="38">
        <v>1</v>
      </c>
      <c r="G30" s="39">
        <v>9</v>
      </c>
      <c r="H30" s="37"/>
      <c r="I30" s="38"/>
      <c r="J30" s="39"/>
      <c r="K30" s="37"/>
      <c r="L30" s="38"/>
      <c r="M30" s="39"/>
      <c r="N30" s="37"/>
      <c r="O30" s="38"/>
      <c r="P30" s="39"/>
      <c r="Q30" s="37">
        <f t="shared" si="1"/>
        <v>0</v>
      </c>
      <c r="R30" s="38">
        <f t="shared" si="1"/>
        <v>1</v>
      </c>
      <c r="S30" s="39">
        <f t="shared" si="1"/>
        <v>9</v>
      </c>
      <c r="T30" s="40">
        <v>3.85</v>
      </c>
    </row>
    <row r="31" spans="1:21" s="24" customFormat="1" ht="14.1" hidden="1" customHeight="1" x14ac:dyDescent="0.2">
      <c r="A31" s="33"/>
      <c r="B31" s="34" t="s">
        <v>62</v>
      </c>
      <c r="C31" s="35" t="s">
        <v>63</v>
      </c>
      <c r="D31" s="36" t="s">
        <v>8</v>
      </c>
      <c r="E31" s="37">
        <v>0</v>
      </c>
      <c r="F31" s="38">
        <v>0</v>
      </c>
      <c r="G31" s="39">
        <v>16</v>
      </c>
      <c r="H31" s="37"/>
      <c r="I31" s="38"/>
      <c r="J31" s="39"/>
      <c r="K31" s="37"/>
      <c r="L31" s="38"/>
      <c r="M31" s="39"/>
      <c r="N31" s="37"/>
      <c r="O31" s="38"/>
      <c r="P31" s="39"/>
      <c r="Q31" s="37">
        <f t="shared" si="1"/>
        <v>0</v>
      </c>
      <c r="R31" s="38">
        <f t="shared" si="1"/>
        <v>0</v>
      </c>
      <c r="S31" s="39">
        <f t="shared" si="1"/>
        <v>16</v>
      </c>
      <c r="T31" s="40">
        <v>3.88</v>
      </c>
    </row>
    <row r="32" spans="1:21" s="24" customFormat="1" ht="14.1" hidden="1" customHeight="1" x14ac:dyDescent="0.2">
      <c r="A32" s="33"/>
      <c r="B32" s="34" t="s">
        <v>64</v>
      </c>
      <c r="C32" s="35" t="s">
        <v>65</v>
      </c>
      <c r="D32" s="36" t="s">
        <v>8</v>
      </c>
      <c r="E32" s="37">
        <v>0</v>
      </c>
      <c r="F32" s="38">
        <v>0</v>
      </c>
      <c r="G32" s="39">
        <v>32</v>
      </c>
      <c r="H32" s="37"/>
      <c r="I32" s="38"/>
      <c r="J32" s="39"/>
      <c r="K32" s="37"/>
      <c r="L32" s="38"/>
      <c r="M32" s="39"/>
      <c r="N32" s="37"/>
      <c r="O32" s="38"/>
      <c r="P32" s="39"/>
      <c r="Q32" s="37">
        <f t="shared" si="1"/>
        <v>0</v>
      </c>
      <c r="R32" s="38">
        <f t="shared" si="1"/>
        <v>0</v>
      </c>
      <c r="S32" s="39">
        <f t="shared" si="1"/>
        <v>32</v>
      </c>
      <c r="T32" s="40">
        <v>3.81</v>
      </c>
    </row>
    <row r="33" spans="1:22" s="24" customFormat="1" ht="14.1" hidden="1" customHeight="1" x14ac:dyDescent="0.2">
      <c r="A33" s="33"/>
      <c r="B33" s="34" t="s">
        <v>66</v>
      </c>
      <c r="C33" s="35" t="s">
        <v>22</v>
      </c>
      <c r="D33" s="36" t="s">
        <v>8</v>
      </c>
      <c r="E33" s="37">
        <v>0</v>
      </c>
      <c r="F33" s="38">
        <v>0</v>
      </c>
      <c r="G33" s="39">
        <v>4</v>
      </c>
      <c r="H33" s="37"/>
      <c r="I33" s="38"/>
      <c r="J33" s="39"/>
      <c r="K33" s="37"/>
      <c r="L33" s="38"/>
      <c r="M33" s="39"/>
      <c r="N33" s="37"/>
      <c r="O33" s="38"/>
      <c r="P33" s="39"/>
      <c r="Q33" s="37">
        <f t="shared" si="1"/>
        <v>0</v>
      </c>
      <c r="R33" s="38">
        <f t="shared" si="1"/>
        <v>0</v>
      </c>
      <c r="S33" s="39">
        <f t="shared" si="1"/>
        <v>4</v>
      </c>
      <c r="T33" s="40">
        <v>3.93</v>
      </c>
    </row>
    <row r="34" spans="1:22" s="42" customFormat="1" ht="14.1" hidden="1" customHeight="1" x14ac:dyDescent="0.2">
      <c r="A34" s="43"/>
      <c r="B34" s="44" t="s">
        <v>67</v>
      </c>
      <c r="C34" s="45" t="s">
        <v>68</v>
      </c>
      <c r="D34" s="46" t="s">
        <v>8</v>
      </c>
      <c r="E34" s="37">
        <v>0</v>
      </c>
      <c r="F34" s="38">
        <v>0</v>
      </c>
      <c r="G34" s="39">
        <v>12</v>
      </c>
      <c r="H34" s="37"/>
      <c r="I34" s="38"/>
      <c r="J34" s="39"/>
      <c r="K34" s="37"/>
      <c r="L34" s="38"/>
      <c r="M34" s="39"/>
      <c r="N34" s="37"/>
      <c r="O34" s="38"/>
      <c r="P34" s="39"/>
      <c r="Q34" s="47">
        <f t="shared" si="1"/>
        <v>0</v>
      </c>
      <c r="R34" s="48">
        <f t="shared" si="1"/>
        <v>0</v>
      </c>
      <c r="S34" s="49">
        <f t="shared" si="1"/>
        <v>12</v>
      </c>
      <c r="T34" s="50">
        <v>3.78</v>
      </c>
      <c r="U34" s="24"/>
    </row>
    <row r="35" spans="1:22" s="24" customFormat="1" ht="15.6" hidden="1" customHeight="1" x14ac:dyDescent="0.2">
      <c r="A35" s="51" t="s">
        <v>69</v>
      </c>
      <c r="B35" s="17" t="s">
        <v>70</v>
      </c>
      <c r="C35" s="18"/>
      <c r="D35" s="52"/>
      <c r="E35" s="53">
        <f t="shared" ref="E35:S35" si="2">E36+E55</f>
        <v>0</v>
      </c>
      <c r="F35" s="54">
        <f t="shared" si="2"/>
        <v>0</v>
      </c>
      <c r="G35" s="55">
        <f t="shared" si="2"/>
        <v>0</v>
      </c>
      <c r="H35" s="53">
        <f t="shared" si="2"/>
        <v>0</v>
      </c>
      <c r="I35" s="54">
        <f t="shared" si="2"/>
        <v>0</v>
      </c>
      <c r="J35" s="55">
        <f t="shared" si="2"/>
        <v>0</v>
      </c>
      <c r="K35" s="53">
        <f t="shared" si="2"/>
        <v>0</v>
      </c>
      <c r="L35" s="54">
        <f t="shared" si="2"/>
        <v>325</v>
      </c>
      <c r="M35" s="55">
        <f t="shared" si="2"/>
        <v>284</v>
      </c>
      <c r="N35" s="53">
        <f t="shared" si="2"/>
        <v>0</v>
      </c>
      <c r="O35" s="54">
        <f t="shared" si="2"/>
        <v>0</v>
      </c>
      <c r="P35" s="55">
        <f t="shared" si="2"/>
        <v>0</v>
      </c>
      <c r="Q35" s="53">
        <f t="shared" si="2"/>
        <v>0</v>
      </c>
      <c r="R35" s="54">
        <f t="shared" si="2"/>
        <v>325</v>
      </c>
      <c r="S35" s="55">
        <f t="shared" si="2"/>
        <v>284</v>
      </c>
      <c r="T35" s="56">
        <f>(T36+T55)/2</f>
        <v>3.3697222222222223</v>
      </c>
    </row>
    <row r="36" spans="1:22" s="42" customFormat="1" ht="14.1" hidden="1" customHeight="1" x14ac:dyDescent="0.2">
      <c r="A36" s="57"/>
      <c r="B36" s="58" t="s">
        <v>71</v>
      </c>
      <c r="C36" s="59" t="s">
        <v>72</v>
      </c>
      <c r="D36" s="60"/>
      <c r="E36" s="61">
        <f t="shared" ref="E36:S36" si="3">SUM(E37:E54)</f>
        <v>0</v>
      </c>
      <c r="F36" s="62">
        <f t="shared" si="3"/>
        <v>0</v>
      </c>
      <c r="G36" s="63">
        <f t="shared" si="3"/>
        <v>0</v>
      </c>
      <c r="H36" s="61">
        <f t="shared" si="3"/>
        <v>0</v>
      </c>
      <c r="I36" s="62">
        <f t="shared" si="3"/>
        <v>0</v>
      </c>
      <c r="J36" s="63">
        <f t="shared" si="3"/>
        <v>0</v>
      </c>
      <c r="K36" s="61">
        <f t="shared" si="3"/>
        <v>0</v>
      </c>
      <c r="L36" s="62">
        <f t="shared" si="3"/>
        <v>324</v>
      </c>
      <c r="M36" s="63">
        <f t="shared" si="3"/>
        <v>284</v>
      </c>
      <c r="N36" s="61">
        <f t="shared" si="3"/>
        <v>0</v>
      </c>
      <c r="O36" s="62">
        <f t="shared" si="3"/>
        <v>0</v>
      </c>
      <c r="P36" s="63">
        <f t="shared" si="3"/>
        <v>0</v>
      </c>
      <c r="Q36" s="61">
        <f t="shared" si="3"/>
        <v>0</v>
      </c>
      <c r="R36" s="62">
        <f t="shared" si="3"/>
        <v>324</v>
      </c>
      <c r="S36" s="63">
        <f t="shared" si="3"/>
        <v>284</v>
      </c>
      <c r="T36" s="64">
        <f>SUM(T37:T54)/18</f>
        <v>3.4794444444444443</v>
      </c>
      <c r="U36" s="24"/>
      <c r="V36" s="24"/>
    </row>
    <row r="37" spans="1:22" s="24" customFormat="1" ht="14.1" hidden="1" customHeight="1" x14ac:dyDescent="0.2">
      <c r="A37" s="33" t="s">
        <v>73</v>
      </c>
      <c r="B37" s="65" t="s">
        <v>17</v>
      </c>
      <c r="C37" s="66" t="s">
        <v>74</v>
      </c>
      <c r="D37" s="67" t="s">
        <v>10</v>
      </c>
      <c r="E37" s="37"/>
      <c r="F37" s="38"/>
      <c r="G37" s="39"/>
      <c r="H37" s="37"/>
      <c r="I37" s="38"/>
      <c r="J37" s="39"/>
      <c r="K37" s="37">
        <v>0</v>
      </c>
      <c r="L37" s="38">
        <v>16</v>
      </c>
      <c r="M37" s="39">
        <v>18</v>
      </c>
      <c r="N37" s="37"/>
      <c r="O37" s="38"/>
      <c r="P37" s="39"/>
      <c r="Q37" s="37">
        <f t="shared" ref="Q37:S54" si="4">SUM(E37,H37,K37,N37)</f>
        <v>0</v>
      </c>
      <c r="R37" s="38">
        <f t="shared" si="4"/>
        <v>16</v>
      </c>
      <c r="S37" s="39">
        <f t="shared" si="4"/>
        <v>18</v>
      </c>
      <c r="T37" s="40">
        <v>3.52</v>
      </c>
    </row>
    <row r="38" spans="1:22" s="24" customFormat="1" ht="14.1" hidden="1" customHeight="1" x14ac:dyDescent="0.2">
      <c r="A38" s="33"/>
      <c r="B38" s="68"/>
      <c r="C38" s="66" t="s">
        <v>75</v>
      </c>
      <c r="D38" s="67" t="s">
        <v>10</v>
      </c>
      <c r="E38" s="37"/>
      <c r="F38" s="38"/>
      <c r="G38" s="39"/>
      <c r="H38" s="37"/>
      <c r="I38" s="38"/>
      <c r="J38" s="39"/>
      <c r="K38" s="37">
        <v>0</v>
      </c>
      <c r="L38" s="38">
        <v>20</v>
      </c>
      <c r="M38" s="39">
        <v>44</v>
      </c>
      <c r="N38" s="37"/>
      <c r="O38" s="38"/>
      <c r="P38" s="39"/>
      <c r="Q38" s="37">
        <f t="shared" si="4"/>
        <v>0</v>
      </c>
      <c r="R38" s="38">
        <f t="shared" si="4"/>
        <v>20</v>
      </c>
      <c r="S38" s="39">
        <f t="shared" si="4"/>
        <v>44</v>
      </c>
      <c r="T38" s="40">
        <v>3.56</v>
      </c>
    </row>
    <row r="39" spans="1:22" s="24" customFormat="1" ht="14.1" hidden="1" customHeight="1" x14ac:dyDescent="0.2">
      <c r="A39" s="33"/>
      <c r="B39" s="65" t="s">
        <v>19</v>
      </c>
      <c r="C39" s="66" t="s">
        <v>76</v>
      </c>
      <c r="D39" s="67" t="s">
        <v>10</v>
      </c>
      <c r="E39" s="37"/>
      <c r="F39" s="38"/>
      <c r="G39" s="39"/>
      <c r="H39" s="37"/>
      <c r="I39" s="38"/>
      <c r="J39" s="39"/>
      <c r="K39" s="37">
        <v>0</v>
      </c>
      <c r="L39" s="38">
        <v>20</v>
      </c>
      <c r="M39" s="39">
        <v>20</v>
      </c>
      <c r="N39" s="37"/>
      <c r="O39" s="38"/>
      <c r="P39" s="39"/>
      <c r="Q39" s="37">
        <f t="shared" si="4"/>
        <v>0</v>
      </c>
      <c r="R39" s="38">
        <f t="shared" si="4"/>
        <v>20</v>
      </c>
      <c r="S39" s="39">
        <f t="shared" si="4"/>
        <v>20</v>
      </c>
      <c r="T39" s="40">
        <v>3.48</v>
      </c>
    </row>
    <row r="40" spans="1:22" s="24" customFormat="1" ht="14.1" hidden="1" customHeight="1" x14ac:dyDescent="0.2">
      <c r="A40" s="33"/>
      <c r="B40" s="65" t="s">
        <v>21</v>
      </c>
      <c r="C40" s="66" t="s">
        <v>77</v>
      </c>
      <c r="D40" s="67" t="s">
        <v>10</v>
      </c>
      <c r="E40" s="37"/>
      <c r="F40" s="38"/>
      <c r="G40" s="39"/>
      <c r="H40" s="37"/>
      <c r="I40" s="38"/>
      <c r="J40" s="39"/>
      <c r="K40" s="37">
        <v>0</v>
      </c>
      <c r="L40" s="38">
        <v>32</v>
      </c>
      <c r="M40" s="39">
        <v>8</v>
      </c>
      <c r="N40" s="37"/>
      <c r="O40" s="38"/>
      <c r="P40" s="39"/>
      <c r="Q40" s="37">
        <f t="shared" si="4"/>
        <v>0</v>
      </c>
      <c r="R40" s="38">
        <f t="shared" si="4"/>
        <v>32</v>
      </c>
      <c r="S40" s="39">
        <f t="shared" si="4"/>
        <v>8</v>
      </c>
      <c r="T40" s="40">
        <v>3.35</v>
      </c>
    </row>
    <row r="41" spans="1:22" s="24" customFormat="1" ht="14.1" hidden="1" customHeight="1" x14ac:dyDescent="0.2">
      <c r="A41" s="33"/>
      <c r="B41" s="65"/>
      <c r="C41" s="66" t="s">
        <v>78</v>
      </c>
      <c r="D41" s="67" t="s">
        <v>10</v>
      </c>
      <c r="E41" s="37"/>
      <c r="F41" s="38"/>
      <c r="G41" s="39"/>
      <c r="H41" s="37"/>
      <c r="I41" s="38"/>
      <c r="J41" s="39"/>
      <c r="K41" s="37">
        <v>0</v>
      </c>
      <c r="L41" s="38">
        <v>20</v>
      </c>
      <c r="M41" s="39">
        <v>16</v>
      </c>
      <c r="N41" s="37"/>
      <c r="O41" s="38"/>
      <c r="P41" s="39"/>
      <c r="Q41" s="37">
        <f t="shared" si="4"/>
        <v>0</v>
      </c>
      <c r="R41" s="38">
        <f t="shared" si="4"/>
        <v>20</v>
      </c>
      <c r="S41" s="39">
        <f t="shared" si="4"/>
        <v>16</v>
      </c>
      <c r="T41" s="40">
        <v>3.49</v>
      </c>
    </row>
    <row r="42" spans="1:22" s="24" customFormat="1" ht="14.1" hidden="1" customHeight="1" x14ac:dyDescent="0.2">
      <c r="A42" s="33"/>
      <c r="B42" s="65" t="s">
        <v>23</v>
      </c>
      <c r="C42" s="66" t="s">
        <v>79</v>
      </c>
      <c r="D42" s="67" t="s">
        <v>10</v>
      </c>
      <c r="E42" s="37"/>
      <c r="F42" s="38"/>
      <c r="G42" s="39"/>
      <c r="H42" s="37"/>
      <c r="I42" s="38"/>
      <c r="J42" s="39"/>
      <c r="K42" s="37">
        <v>0</v>
      </c>
      <c r="L42" s="38">
        <v>17</v>
      </c>
      <c r="M42" s="39">
        <v>6</v>
      </c>
      <c r="N42" s="37"/>
      <c r="O42" s="38"/>
      <c r="P42" s="39"/>
      <c r="Q42" s="37">
        <f t="shared" si="4"/>
        <v>0</v>
      </c>
      <c r="R42" s="38">
        <f t="shared" si="4"/>
        <v>17</v>
      </c>
      <c r="S42" s="39">
        <f t="shared" si="4"/>
        <v>6</v>
      </c>
      <c r="T42" s="40">
        <v>3.42</v>
      </c>
    </row>
    <row r="43" spans="1:22" s="24" customFormat="1" ht="14.1" hidden="1" customHeight="1" x14ac:dyDescent="0.2">
      <c r="A43" s="33"/>
      <c r="B43" s="65">
        <v>5</v>
      </c>
      <c r="C43" s="66" t="s">
        <v>80</v>
      </c>
      <c r="D43" s="67" t="s">
        <v>10</v>
      </c>
      <c r="E43" s="37"/>
      <c r="F43" s="38"/>
      <c r="G43" s="39"/>
      <c r="H43" s="37"/>
      <c r="I43" s="38"/>
      <c r="J43" s="39"/>
      <c r="K43" s="37">
        <v>0</v>
      </c>
      <c r="L43" s="38">
        <v>24</v>
      </c>
      <c r="M43" s="39">
        <v>11</v>
      </c>
      <c r="N43" s="37"/>
      <c r="O43" s="38"/>
      <c r="P43" s="39"/>
      <c r="Q43" s="37">
        <f t="shared" si="4"/>
        <v>0</v>
      </c>
      <c r="R43" s="38">
        <f t="shared" si="4"/>
        <v>24</v>
      </c>
      <c r="S43" s="39">
        <f t="shared" si="4"/>
        <v>11</v>
      </c>
      <c r="T43" s="40">
        <v>3.34</v>
      </c>
    </row>
    <row r="44" spans="1:22" s="24" customFormat="1" ht="14.1" hidden="1" customHeight="1" x14ac:dyDescent="0.2">
      <c r="A44" s="33"/>
      <c r="B44" s="68"/>
      <c r="C44" s="66" t="s">
        <v>81</v>
      </c>
      <c r="D44" s="67" t="s">
        <v>10</v>
      </c>
      <c r="E44" s="37"/>
      <c r="F44" s="38"/>
      <c r="G44" s="39"/>
      <c r="H44" s="37"/>
      <c r="I44" s="38"/>
      <c r="J44" s="39"/>
      <c r="K44" s="37">
        <v>0</v>
      </c>
      <c r="L44" s="38">
        <v>32</v>
      </c>
      <c r="M44" s="39">
        <v>9</v>
      </c>
      <c r="N44" s="37"/>
      <c r="O44" s="38"/>
      <c r="P44" s="39"/>
      <c r="Q44" s="37">
        <f t="shared" si="4"/>
        <v>0</v>
      </c>
      <c r="R44" s="38">
        <f t="shared" si="4"/>
        <v>32</v>
      </c>
      <c r="S44" s="39">
        <f t="shared" si="4"/>
        <v>9</v>
      </c>
      <c r="T44" s="40">
        <v>3.4</v>
      </c>
    </row>
    <row r="45" spans="1:22" s="24" customFormat="1" ht="14.1" hidden="1" customHeight="1" x14ac:dyDescent="0.2">
      <c r="A45" s="33"/>
      <c r="B45" s="65">
        <v>6</v>
      </c>
      <c r="C45" s="66" t="s">
        <v>82</v>
      </c>
      <c r="D45" s="67" t="s">
        <v>10</v>
      </c>
      <c r="E45" s="37"/>
      <c r="F45" s="38"/>
      <c r="G45" s="39"/>
      <c r="H45" s="37"/>
      <c r="I45" s="38"/>
      <c r="J45" s="39"/>
      <c r="K45" s="37">
        <v>0</v>
      </c>
      <c r="L45" s="38">
        <v>12</v>
      </c>
      <c r="M45" s="39">
        <v>8</v>
      </c>
      <c r="N45" s="37"/>
      <c r="O45" s="38"/>
      <c r="P45" s="39"/>
      <c r="Q45" s="37">
        <f t="shared" si="4"/>
        <v>0</v>
      </c>
      <c r="R45" s="38">
        <f t="shared" si="4"/>
        <v>12</v>
      </c>
      <c r="S45" s="39">
        <f t="shared" si="4"/>
        <v>8</v>
      </c>
      <c r="T45" s="40">
        <v>3.43</v>
      </c>
    </row>
    <row r="46" spans="1:22" s="24" customFormat="1" ht="14.1" hidden="1" customHeight="1" x14ac:dyDescent="0.2">
      <c r="A46" s="33"/>
      <c r="B46" s="68">
        <v>7</v>
      </c>
      <c r="C46" s="66" t="s">
        <v>83</v>
      </c>
      <c r="D46" s="67" t="s">
        <v>10</v>
      </c>
      <c r="E46" s="37"/>
      <c r="F46" s="38"/>
      <c r="G46" s="39"/>
      <c r="H46" s="37"/>
      <c r="I46" s="38"/>
      <c r="J46" s="39"/>
      <c r="K46" s="37">
        <v>0</v>
      </c>
      <c r="L46" s="38">
        <v>33</v>
      </c>
      <c r="M46" s="39">
        <v>14</v>
      </c>
      <c r="N46" s="37"/>
      <c r="O46" s="38"/>
      <c r="P46" s="39"/>
      <c r="Q46" s="37">
        <f t="shared" si="4"/>
        <v>0</v>
      </c>
      <c r="R46" s="38">
        <f t="shared" si="4"/>
        <v>33</v>
      </c>
      <c r="S46" s="39">
        <f t="shared" si="4"/>
        <v>14</v>
      </c>
      <c r="T46" s="40">
        <v>3.39</v>
      </c>
    </row>
    <row r="47" spans="1:22" s="24" customFormat="1" ht="14.1" hidden="1" customHeight="1" x14ac:dyDescent="0.2">
      <c r="A47" s="33"/>
      <c r="B47" s="65"/>
      <c r="C47" s="66" t="s">
        <v>84</v>
      </c>
      <c r="D47" s="67" t="s">
        <v>10</v>
      </c>
      <c r="E47" s="37"/>
      <c r="F47" s="38"/>
      <c r="G47" s="39"/>
      <c r="H47" s="37"/>
      <c r="I47" s="38"/>
      <c r="J47" s="39"/>
      <c r="K47" s="37">
        <v>0</v>
      </c>
      <c r="L47" s="38">
        <v>25</v>
      </c>
      <c r="M47" s="39">
        <v>22</v>
      </c>
      <c r="N47" s="37"/>
      <c r="O47" s="38"/>
      <c r="P47" s="39"/>
      <c r="Q47" s="37">
        <f t="shared" si="4"/>
        <v>0</v>
      </c>
      <c r="R47" s="38">
        <f t="shared" si="4"/>
        <v>25</v>
      </c>
      <c r="S47" s="39">
        <f t="shared" si="4"/>
        <v>22</v>
      </c>
      <c r="T47" s="40">
        <v>3.48</v>
      </c>
    </row>
    <row r="48" spans="1:22" s="24" customFormat="1" ht="14.1" hidden="1" customHeight="1" x14ac:dyDescent="0.2">
      <c r="A48" s="33"/>
      <c r="B48" s="68">
        <v>8</v>
      </c>
      <c r="C48" s="66" t="s">
        <v>85</v>
      </c>
      <c r="D48" s="67" t="s">
        <v>10</v>
      </c>
      <c r="E48" s="37"/>
      <c r="F48" s="38"/>
      <c r="G48" s="39"/>
      <c r="H48" s="37"/>
      <c r="I48" s="38"/>
      <c r="J48" s="39"/>
      <c r="K48" s="37">
        <v>0</v>
      </c>
      <c r="L48" s="38">
        <v>13</v>
      </c>
      <c r="M48" s="39">
        <v>6</v>
      </c>
      <c r="N48" s="37"/>
      <c r="O48" s="38"/>
      <c r="P48" s="39"/>
      <c r="Q48" s="37">
        <f t="shared" si="4"/>
        <v>0</v>
      </c>
      <c r="R48" s="38">
        <f t="shared" si="4"/>
        <v>13</v>
      </c>
      <c r="S48" s="39">
        <f t="shared" si="4"/>
        <v>6</v>
      </c>
      <c r="T48" s="40">
        <v>3.36</v>
      </c>
    </row>
    <row r="49" spans="1:21" s="24" customFormat="1" ht="14.1" hidden="1" customHeight="1" x14ac:dyDescent="0.2">
      <c r="A49" s="33"/>
      <c r="B49" s="65">
        <v>9</v>
      </c>
      <c r="C49" s="66" t="s">
        <v>86</v>
      </c>
      <c r="D49" s="67" t="s">
        <v>10</v>
      </c>
      <c r="E49" s="37"/>
      <c r="F49" s="38"/>
      <c r="G49" s="39"/>
      <c r="H49" s="37"/>
      <c r="I49" s="38"/>
      <c r="J49" s="39"/>
      <c r="K49" s="37">
        <v>0</v>
      </c>
      <c r="L49" s="38">
        <v>4</v>
      </c>
      <c r="M49" s="39">
        <v>35</v>
      </c>
      <c r="N49" s="37"/>
      <c r="O49" s="38"/>
      <c r="P49" s="39"/>
      <c r="Q49" s="37">
        <f t="shared" si="4"/>
        <v>0</v>
      </c>
      <c r="R49" s="38">
        <f t="shared" si="4"/>
        <v>4</v>
      </c>
      <c r="S49" s="39">
        <f t="shared" si="4"/>
        <v>35</v>
      </c>
      <c r="T49" s="40">
        <v>3.62</v>
      </c>
    </row>
    <row r="50" spans="1:21" s="24" customFormat="1" ht="14.1" hidden="1" customHeight="1" x14ac:dyDescent="0.2">
      <c r="A50" s="33"/>
      <c r="B50" s="68"/>
      <c r="C50" s="66" t="s">
        <v>87</v>
      </c>
      <c r="D50" s="67" t="s">
        <v>10</v>
      </c>
      <c r="E50" s="37"/>
      <c r="F50" s="38"/>
      <c r="G50" s="39"/>
      <c r="H50" s="37"/>
      <c r="I50" s="38"/>
      <c r="J50" s="39"/>
      <c r="K50" s="37">
        <v>0</v>
      </c>
      <c r="L50" s="38">
        <v>4</v>
      </c>
      <c r="M50" s="39">
        <v>29</v>
      </c>
      <c r="N50" s="37"/>
      <c r="O50" s="38"/>
      <c r="P50" s="39"/>
      <c r="Q50" s="37">
        <f t="shared" si="4"/>
        <v>0</v>
      </c>
      <c r="R50" s="38">
        <f t="shared" si="4"/>
        <v>4</v>
      </c>
      <c r="S50" s="39">
        <f t="shared" si="4"/>
        <v>29</v>
      </c>
      <c r="T50" s="40">
        <v>3.64</v>
      </c>
    </row>
    <row r="51" spans="1:21" s="24" customFormat="1" ht="14.1" hidden="1" customHeight="1" x14ac:dyDescent="0.2">
      <c r="A51" s="33"/>
      <c r="B51" s="65" t="s">
        <v>35</v>
      </c>
      <c r="C51" s="66" t="s">
        <v>88</v>
      </c>
      <c r="D51" s="67" t="s">
        <v>10</v>
      </c>
      <c r="E51" s="37"/>
      <c r="F51" s="38"/>
      <c r="G51" s="39"/>
      <c r="H51" s="37"/>
      <c r="I51" s="38"/>
      <c r="J51" s="39"/>
      <c r="K51" s="37">
        <v>0</v>
      </c>
      <c r="L51" s="38">
        <v>25</v>
      </c>
      <c r="M51" s="39">
        <v>10</v>
      </c>
      <c r="N51" s="37"/>
      <c r="O51" s="38"/>
      <c r="P51" s="39"/>
      <c r="Q51" s="37">
        <f t="shared" si="4"/>
        <v>0</v>
      </c>
      <c r="R51" s="38">
        <f t="shared" si="4"/>
        <v>25</v>
      </c>
      <c r="S51" s="39">
        <f t="shared" si="4"/>
        <v>10</v>
      </c>
      <c r="T51" s="40">
        <v>3.42</v>
      </c>
    </row>
    <row r="52" spans="1:21" s="24" customFormat="1" ht="14.1" hidden="1" customHeight="1" x14ac:dyDescent="0.2">
      <c r="A52" s="33"/>
      <c r="B52" s="65" t="s">
        <v>37</v>
      </c>
      <c r="C52" s="66" t="s">
        <v>89</v>
      </c>
      <c r="D52" s="67" t="s">
        <v>10</v>
      </c>
      <c r="E52" s="37"/>
      <c r="F52" s="38"/>
      <c r="G52" s="39"/>
      <c r="H52" s="37"/>
      <c r="I52" s="38"/>
      <c r="J52" s="39"/>
      <c r="K52" s="37"/>
      <c r="L52" s="38">
        <v>11</v>
      </c>
      <c r="M52" s="39">
        <v>12</v>
      </c>
      <c r="N52" s="37"/>
      <c r="O52" s="38"/>
      <c r="P52" s="39"/>
      <c r="Q52" s="37">
        <f t="shared" si="4"/>
        <v>0</v>
      </c>
      <c r="R52" s="38">
        <f t="shared" si="4"/>
        <v>11</v>
      </c>
      <c r="S52" s="39">
        <f t="shared" si="4"/>
        <v>12</v>
      </c>
      <c r="T52" s="40">
        <v>3.57</v>
      </c>
    </row>
    <row r="53" spans="1:21" s="24" customFormat="1" ht="14.1" hidden="1" customHeight="1" x14ac:dyDescent="0.2">
      <c r="A53" s="33"/>
      <c r="B53" s="65"/>
      <c r="C53" s="66" t="s">
        <v>90</v>
      </c>
      <c r="D53" s="67" t="s">
        <v>10</v>
      </c>
      <c r="E53" s="37"/>
      <c r="F53" s="38"/>
      <c r="G53" s="39"/>
      <c r="H53" s="37"/>
      <c r="I53" s="38"/>
      <c r="J53" s="39"/>
      <c r="K53" s="37">
        <v>0</v>
      </c>
      <c r="L53" s="38">
        <v>0</v>
      </c>
      <c r="M53" s="39">
        <v>2</v>
      </c>
      <c r="N53" s="37"/>
      <c r="O53" s="38"/>
      <c r="P53" s="39"/>
      <c r="Q53" s="37">
        <f t="shared" si="4"/>
        <v>0</v>
      </c>
      <c r="R53" s="38">
        <f t="shared" si="4"/>
        <v>0</v>
      </c>
      <c r="S53" s="39">
        <f t="shared" si="4"/>
        <v>2</v>
      </c>
      <c r="T53" s="40">
        <v>3.66</v>
      </c>
    </row>
    <row r="54" spans="1:21" s="24" customFormat="1" ht="14.1" hidden="1" customHeight="1" x14ac:dyDescent="0.2">
      <c r="A54" s="33"/>
      <c r="B54" s="34" t="s">
        <v>39</v>
      </c>
      <c r="C54" s="66" t="s">
        <v>91</v>
      </c>
      <c r="D54" s="69" t="s">
        <v>10</v>
      </c>
      <c r="E54" s="37"/>
      <c r="F54" s="38"/>
      <c r="G54" s="39"/>
      <c r="H54" s="37"/>
      <c r="I54" s="38"/>
      <c r="J54" s="39"/>
      <c r="K54" s="37">
        <v>0</v>
      </c>
      <c r="L54" s="38">
        <v>16</v>
      </c>
      <c r="M54" s="39">
        <v>14</v>
      </c>
      <c r="N54" s="37"/>
      <c r="O54" s="38"/>
      <c r="P54" s="39"/>
      <c r="Q54" s="37">
        <f t="shared" si="4"/>
        <v>0</v>
      </c>
      <c r="R54" s="38">
        <f t="shared" si="4"/>
        <v>16</v>
      </c>
      <c r="S54" s="39">
        <f t="shared" si="4"/>
        <v>14</v>
      </c>
      <c r="T54" s="40">
        <v>3.5</v>
      </c>
    </row>
    <row r="55" spans="1:21" s="42" customFormat="1" ht="14.1" hidden="1" customHeight="1" x14ac:dyDescent="0.2">
      <c r="A55" s="70"/>
      <c r="B55" s="71" t="s">
        <v>92</v>
      </c>
      <c r="C55" s="72" t="s">
        <v>93</v>
      </c>
      <c r="D55" s="73"/>
      <c r="E55" s="74">
        <f t="shared" ref="E55:S55" si="5">SUM(E56:E62)</f>
        <v>0</v>
      </c>
      <c r="F55" s="75">
        <f t="shared" si="5"/>
        <v>0</v>
      </c>
      <c r="G55" s="76">
        <f t="shared" si="5"/>
        <v>0</v>
      </c>
      <c r="H55" s="74">
        <f t="shared" si="5"/>
        <v>0</v>
      </c>
      <c r="I55" s="75">
        <f t="shared" si="5"/>
        <v>0</v>
      </c>
      <c r="J55" s="76">
        <f t="shared" si="5"/>
        <v>0</v>
      </c>
      <c r="K55" s="74">
        <f t="shared" si="5"/>
        <v>0</v>
      </c>
      <c r="L55" s="75">
        <f t="shared" si="5"/>
        <v>1</v>
      </c>
      <c r="M55" s="76">
        <f t="shared" si="5"/>
        <v>0</v>
      </c>
      <c r="N55" s="74">
        <f t="shared" si="5"/>
        <v>0</v>
      </c>
      <c r="O55" s="75">
        <f t="shared" si="5"/>
        <v>0</v>
      </c>
      <c r="P55" s="76">
        <f t="shared" si="5"/>
        <v>0</v>
      </c>
      <c r="Q55" s="74">
        <f t="shared" si="5"/>
        <v>0</v>
      </c>
      <c r="R55" s="75">
        <f t="shared" si="5"/>
        <v>1</v>
      </c>
      <c r="S55" s="76">
        <f t="shared" si="5"/>
        <v>0</v>
      </c>
      <c r="T55" s="77">
        <f>SUM(T56:T62)/1</f>
        <v>3.26</v>
      </c>
      <c r="U55" s="24"/>
    </row>
    <row r="56" spans="1:21" s="24" customFormat="1" ht="12.95" hidden="1" customHeight="1" x14ac:dyDescent="0.2">
      <c r="A56" s="33" t="s">
        <v>73</v>
      </c>
      <c r="B56" s="68">
        <v>1</v>
      </c>
      <c r="C56" s="66" t="s">
        <v>74</v>
      </c>
      <c r="D56" s="67" t="s">
        <v>10</v>
      </c>
      <c r="E56" s="37"/>
      <c r="F56" s="38"/>
      <c r="G56" s="39"/>
      <c r="H56" s="37"/>
      <c r="I56" s="38"/>
      <c r="J56" s="39"/>
      <c r="K56" s="37"/>
      <c r="L56" s="38"/>
      <c r="M56" s="39"/>
      <c r="N56" s="37"/>
      <c r="O56" s="38"/>
      <c r="P56" s="39"/>
      <c r="Q56" s="37">
        <f t="shared" ref="Q56:S62" si="6">SUM(E56,H56,K56,N56)</f>
        <v>0</v>
      </c>
      <c r="R56" s="38">
        <f t="shared" si="6"/>
        <v>0</v>
      </c>
      <c r="S56" s="39">
        <f t="shared" si="6"/>
        <v>0</v>
      </c>
      <c r="T56" s="40"/>
    </row>
    <row r="57" spans="1:21" s="78" customFormat="1" ht="12.95" hidden="1" customHeight="1" x14ac:dyDescent="0.2">
      <c r="A57" s="33"/>
      <c r="B57" s="68">
        <v>2</v>
      </c>
      <c r="C57" s="66" t="s">
        <v>77</v>
      </c>
      <c r="D57" s="67" t="s">
        <v>10</v>
      </c>
      <c r="E57" s="37"/>
      <c r="F57" s="38"/>
      <c r="G57" s="39"/>
      <c r="H57" s="37"/>
      <c r="I57" s="38"/>
      <c r="J57" s="39"/>
      <c r="K57" s="37"/>
      <c r="L57" s="38"/>
      <c r="M57" s="39"/>
      <c r="N57" s="37"/>
      <c r="O57" s="38"/>
      <c r="P57" s="39"/>
      <c r="Q57" s="37">
        <f t="shared" si="6"/>
        <v>0</v>
      </c>
      <c r="R57" s="38">
        <f t="shared" si="6"/>
        <v>0</v>
      </c>
      <c r="S57" s="39">
        <f t="shared" si="6"/>
        <v>0</v>
      </c>
      <c r="T57" s="40"/>
      <c r="U57" s="24"/>
    </row>
    <row r="58" spans="1:21" s="24" customFormat="1" ht="12.95" hidden="1" customHeight="1" x14ac:dyDescent="0.2">
      <c r="A58" s="33"/>
      <c r="B58" s="68">
        <v>3</v>
      </c>
      <c r="C58" s="66" t="s">
        <v>80</v>
      </c>
      <c r="D58" s="67" t="s">
        <v>10</v>
      </c>
      <c r="E58" s="37"/>
      <c r="F58" s="38"/>
      <c r="G58" s="39"/>
      <c r="H58" s="37"/>
      <c r="I58" s="38"/>
      <c r="J58" s="39"/>
      <c r="K58" s="37">
        <v>0</v>
      </c>
      <c r="L58" s="38">
        <v>1</v>
      </c>
      <c r="M58" s="39">
        <v>0</v>
      </c>
      <c r="N58" s="37"/>
      <c r="O58" s="38"/>
      <c r="P58" s="39"/>
      <c r="Q58" s="37">
        <f t="shared" si="6"/>
        <v>0</v>
      </c>
      <c r="R58" s="38">
        <f t="shared" si="6"/>
        <v>1</v>
      </c>
      <c r="S58" s="39">
        <f t="shared" si="6"/>
        <v>0</v>
      </c>
      <c r="T58" s="40">
        <v>3.26</v>
      </c>
    </row>
    <row r="59" spans="1:21" s="24" customFormat="1" ht="12.95" hidden="1" customHeight="1" x14ac:dyDescent="0.2">
      <c r="A59" s="33"/>
      <c r="B59" s="68">
        <v>4</v>
      </c>
      <c r="C59" s="66" t="s">
        <v>83</v>
      </c>
      <c r="D59" s="67" t="s">
        <v>10</v>
      </c>
      <c r="E59" s="37"/>
      <c r="F59" s="38"/>
      <c r="G59" s="39"/>
      <c r="H59" s="37"/>
      <c r="I59" s="38"/>
      <c r="J59" s="39"/>
      <c r="K59" s="37"/>
      <c r="L59" s="38"/>
      <c r="M59" s="39"/>
      <c r="N59" s="37"/>
      <c r="O59" s="38"/>
      <c r="P59" s="39"/>
      <c r="Q59" s="37">
        <f t="shared" si="6"/>
        <v>0</v>
      </c>
      <c r="R59" s="38">
        <f t="shared" si="6"/>
        <v>0</v>
      </c>
      <c r="S59" s="39">
        <f t="shared" si="6"/>
        <v>0</v>
      </c>
      <c r="T59" s="40"/>
    </row>
    <row r="60" spans="1:21" s="24" customFormat="1" ht="12.95" hidden="1" customHeight="1" x14ac:dyDescent="0.2">
      <c r="A60" s="33"/>
      <c r="B60" s="68">
        <v>5</v>
      </c>
      <c r="C60" s="66" t="s">
        <v>94</v>
      </c>
      <c r="D60" s="67" t="s">
        <v>10</v>
      </c>
      <c r="E60" s="37"/>
      <c r="F60" s="38"/>
      <c r="G60" s="39"/>
      <c r="H60" s="37"/>
      <c r="I60" s="38"/>
      <c r="J60" s="39"/>
      <c r="K60" s="37"/>
      <c r="L60" s="38"/>
      <c r="M60" s="39"/>
      <c r="N60" s="37"/>
      <c r="O60" s="38"/>
      <c r="P60" s="39"/>
      <c r="Q60" s="37">
        <f t="shared" si="6"/>
        <v>0</v>
      </c>
      <c r="R60" s="38">
        <f t="shared" si="6"/>
        <v>0</v>
      </c>
      <c r="S60" s="39">
        <f t="shared" si="6"/>
        <v>0</v>
      </c>
      <c r="T60" s="40"/>
    </row>
    <row r="61" spans="1:21" s="24" customFormat="1" ht="12.95" hidden="1" customHeight="1" x14ac:dyDescent="0.2">
      <c r="A61" s="33"/>
      <c r="B61" s="68">
        <v>5</v>
      </c>
      <c r="C61" s="66" t="s">
        <v>89</v>
      </c>
      <c r="D61" s="67" t="s">
        <v>10</v>
      </c>
      <c r="E61" s="37"/>
      <c r="F61" s="38"/>
      <c r="G61" s="39"/>
      <c r="H61" s="37"/>
      <c r="I61" s="38"/>
      <c r="J61" s="39"/>
      <c r="K61" s="37"/>
      <c r="L61" s="38"/>
      <c r="M61" s="39"/>
      <c r="N61" s="37"/>
      <c r="O61" s="38"/>
      <c r="P61" s="39"/>
      <c r="Q61" s="37">
        <f t="shared" si="6"/>
        <v>0</v>
      </c>
      <c r="R61" s="38">
        <f t="shared" si="6"/>
        <v>0</v>
      </c>
      <c r="S61" s="39">
        <f t="shared" si="6"/>
        <v>0</v>
      </c>
      <c r="T61" s="40"/>
    </row>
    <row r="62" spans="1:21" s="24" customFormat="1" ht="12.95" hidden="1" customHeight="1" x14ac:dyDescent="0.2">
      <c r="A62" s="43"/>
      <c r="B62" s="79">
        <v>6</v>
      </c>
      <c r="C62" s="80" t="s">
        <v>79</v>
      </c>
      <c r="D62" s="81" t="s">
        <v>10</v>
      </c>
      <c r="E62" s="37"/>
      <c r="F62" s="38"/>
      <c r="G62" s="39"/>
      <c r="H62" s="37"/>
      <c r="I62" s="38"/>
      <c r="J62" s="39"/>
      <c r="K62" s="37"/>
      <c r="L62" s="38"/>
      <c r="M62" s="39"/>
      <c r="N62" s="37"/>
      <c r="O62" s="38"/>
      <c r="P62" s="39"/>
      <c r="Q62" s="37">
        <f t="shared" si="6"/>
        <v>0</v>
      </c>
      <c r="R62" s="38">
        <f t="shared" si="6"/>
        <v>0</v>
      </c>
      <c r="S62" s="39">
        <f t="shared" si="6"/>
        <v>0</v>
      </c>
      <c r="T62" s="40"/>
    </row>
    <row r="63" spans="1:21" s="24" customFormat="1" ht="15.6" hidden="1" customHeight="1" x14ac:dyDescent="0.2">
      <c r="A63" s="82"/>
      <c r="B63" s="83"/>
      <c r="C63" s="84"/>
      <c r="D63" s="85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7"/>
      <c r="R63" s="87"/>
      <c r="S63" s="87"/>
      <c r="T63" s="88"/>
    </row>
    <row r="64" spans="1:21" s="42" customFormat="1" ht="14.1" customHeight="1" x14ac:dyDescent="0.2">
      <c r="A64" s="690" t="s">
        <v>2</v>
      </c>
      <c r="B64" s="693" t="s">
        <v>3</v>
      </c>
      <c r="C64" s="694"/>
      <c r="D64" s="697" t="s">
        <v>4</v>
      </c>
      <c r="E64" s="8" t="s">
        <v>5</v>
      </c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700" t="s">
        <v>6</v>
      </c>
      <c r="R64" s="701"/>
      <c r="S64" s="702"/>
      <c r="T64" s="706" t="s">
        <v>7</v>
      </c>
      <c r="U64" s="24"/>
    </row>
    <row r="65" spans="1:21" s="42" customFormat="1" ht="14.1" customHeight="1" x14ac:dyDescent="0.2">
      <c r="A65" s="691"/>
      <c r="B65" s="695"/>
      <c r="C65" s="696"/>
      <c r="D65" s="698"/>
      <c r="E65" s="8" t="s">
        <v>8</v>
      </c>
      <c r="F65" s="11"/>
      <c r="G65" s="12"/>
      <c r="H65" s="8" t="s">
        <v>9</v>
      </c>
      <c r="I65" s="11"/>
      <c r="J65" s="12"/>
      <c r="K65" s="8" t="s">
        <v>10</v>
      </c>
      <c r="L65" s="11"/>
      <c r="M65" s="12"/>
      <c r="N65" s="8" t="s">
        <v>11</v>
      </c>
      <c r="O65" s="11"/>
      <c r="P65" s="12"/>
      <c r="Q65" s="703"/>
      <c r="R65" s="704"/>
      <c r="S65" s="705"/>
      <c r="T65" s="707"/>
      <c r="U65" s="24"/>
    </row>
    <row r="66" spans="1:21" s="42" customFormat="1" ht="38.25" customHeight="1" x14ac:dyDescent="0.2">
      <c r="A66" s="692"/>
      <c r="B66" s="695"/>
      <c r="C66" s="696"/>
      <c r="D66" s="699"/>
      <c r="E66" s="13" t="s">
        <v>12</v>
      </c>
      <c r="F66" s="14" t="s">
        <v>13</v>
      </c>
      <c r="G66" s="15" t="s">
        <v>14</v>
      </c>
      <c r="H66" s="13" t="s">
        <v>12</v>
      </c>
      <c r="I66" s="14" t="s">
        <v>13</v>
      </c>
      <c r="J66" s="15" t="s">
        <v>14</v>
      </c>
      <c r="K66" s="13" t="s">
        <v>12</v>
      </c>
      <c r="L66" s="14" t="s">
        <v>13</v>
      </c>
      <c r="M66" s="15" t="s">
        <v>14</v>
      </c>
      <c r="N66" s="13" t="s">
        <v>12</v>
      </c>
      <c r="O66" s="14" t="s">
        <v>13</v>
      </c>
      <c r="P66" s="15" t="s">
        <v>14</v>
      </c>
      <c r="Q66" s="13" t="s">
        <v>12</v>
      </c>
      <c r="R66" s="14" t="s">
        <v>13</v>
      </c>
      <c r="S66" s="15" t="s">
        <v>14</v>
      </c>
      <c r="T66" s="707"/>
      <c r="U66" s="24"/>
    </row>
    <row r="67" spans="1:21" s="24" customFormat="1" ht="15.75" hidden="1" customHeight="1" x14ac:dyDescent="0.2">
      <c r="A67" s="51" t="s">
        <v>95</v>
      </c>
      <c r="B67" s="17" t="s">
        <v>96</v>
      </c>
      <c r="C67" s="18"/>
      <c r="D67" s="52"/>
      <c r="E67" s="53">
        <f t="shared" ref="E67:S67" si="7">E68+E84</f>
        <v>0</v>
      </c>
      <c r="F67" s="54">
        <f t="shared" si="7"/>
        <v>0</v>
      </c>
      <c r="G67" s="55">
        <f t="shared" si="7"/>
        <v>0</v>
      </c>
      <c r="H67" s="53">
        <f t="shared" si="7"/>
        <v>0</v>
      </c>
      <c r="I67" s="54">
        <f t="shared" si="7"/>
        <v>0</v>
      </c>
      <c r="J67" s="55">
        <f t="shared" si="7"/>
        <v>0</v>
      </c>
      <c r="K67" s="53">
        <f t="shared" si="7"/>
        <v>0</v>
      </c>
      <c r="L67" s="54">
        <f t="shared" si="7"/>
        <v>247</v>
      </c>
      <c r="M67" s="55">
        <f t="shared" si="7"/>
        <v>263</v>
      </c>
      <c r="N67" s="53">
        <f t="shared" si="7"/>
        <v>0</v>
      </c>
      <c r="O67" s="54">
        <f t="shared" si="7"/>
        <v>21</v>
      </c>
      <c r="P67" s="55">
        <f t="shared" si="7"/>
        <v>0</v>
      </c>
      <c r="Q67" s="53">
        <f t="shared" si="7"/>
        <v>0</v>
      </c>
      <c r="R67" s="54">
        <f t="shared" si="7"/>
        <v>268</v>
      </c>
      <c r="S67" s="55">
        <f t="shared" si="7"/>
        <v>263</v>
      </c>
      <c r="T67" s="56">
        <f>(T68+T84)/2</f>
        <v>3.4448809523809523</v>
      </c>
    </row>
    <row r="68" spans="1:21" s="42" customFormat="1" ht="15.75" hidden="1" customHeight="1" x14ac:dyDescent="0.2">
      <c r="A68" s="57"/>
      <c r="B68" s="58" t="s">
        <v>71</v>
      </c>
      <c r="C68" s="59" t="s">
        <v>72</v>
      </c>
      <c r="D68" s="89"/>
      <c r="E68" s="61">
        <f t="shared" ref="E68:S68" si="8">SUM(E69:E83)</f>
        <v>0</v>
      </c>
      <c r="F68" s="62">
        <f t="shared" si="8"/>
        <v>0</v>
      </c>
      <c r="G68" s="63">
        <f t="shared" si="8"/>
        <v>0</v>
      </c>
      <c r="H68" s="61">
        <f t="shared" si="8"/>
        <v>0</v>
      </c>
      <c r="I68" s="62">
        <f t="shared" si="8"/>
        <v>0</v>
      </c>
      <c r="J68" s="63">
        <f t="shared" si="8"/>
        <v>0</v>
      </c>
      <c r="K68" s="61">
        <f t="shared" si="8"/>
        <v>0</v>
      </c>
      <c r="L68" s="62">
        <f t="shared" si="8"/>
        <v>228</v>
      </c>
      <c r="M68" s="63">
        <f t="shared" si="8"/>
        <v>225</v>
      </c>
      <c r="N68" s="61">
        <f t="shared" si="8"/>
        <v>0</v>
      </c>
      <c r="O68" s="62">
        <f t="shared" si="8"/>
        <v>21</v>
      </c>
      <c r="P68" s="63">
        <f t="shared" si="8"/>
        <v>0</v>
      </c>
      <c r="Q68" s="61">
        <f t="shared" si="8"/>
        <v>0</v>
      </c>
      <c r="R68" s="62">
        <f t="shared" si="8"/>
        <v>249</v>
      </c>
      <c r="S68" s="63">
        <f t="shared" si="8"/>
        <v>225</v>
      </c>
      <c r="T68" s="64">
        <f>SUM(T69:T83)/12</f>
        <v>3.3683333333333336</v>
      </c>
      <c r="U68" s="24"/>
    </row>
    <row r="69" spans="1:21" s="24" customFormat="1" ht="15.75" hidden="1" customHeight="1" x14ac:dyDescent="0.2">
      <c r="A69" s="33"/>
      <c r="B69" s="65" t="s">
        <v>17</v>
      </c>
      <c r="C69" s="66" t="s">
        <v>97</v>
      </c>
      <c r="D69" s="67" t="s">
        <v>10</v>
      </c>
      <c r="E69" s="37"/>
      <c r="F69" s="38"/>
      <c r="G69" s="39"/>
      <c r="H69" s="37"/>
      <c r="I69" s="38"/>
      <c r="J69" s="39"/>
      <c r="K69" s="37">
        <v>0</v>
      </c>
      <c r="L69" s="38">
        <v>25</v>
      </c>
      <c r="M69" s="39">
        <v>19</v>
      </c>
      <c r="N69" s="37"/>
      <c r="O69" s="38"/>
      <c r="P69" s="39"/>
      <c r="Q69" s="37">
        <f t="shared" ref="Q69:S83" si="9">SUM(E69,H69,K69,N69)</f>
        <v>0</v>
      </c>
      <c r="R69" s="38">
        <f t="shared" si="9"/>
        <v>25</v>
      </c>
      <c r="S69" s="39">
        <f t="shared" si="9"/>
        <v>19</v>
      </c>
      <c r="T69" s="40">
        <v>3.48</v>
      </c>
    </row>
    <row r="70" spans="1:21" s="24" customFormat="1" ht="15.75" hidden="1" customHeight="1" x14ac:dyDescent="0.2">
      <c r="A70" s="33"/>
      <c r="B70" s="65" t="s">
        <v>19</v>
      </c>
      <c r="C70" s="66" t="s">
        <v>98</v>
      </c>
      <c r="D70" s="67" t="s">
        <v>11</v>
      </c>
      <c r="E70" s="37"/>
      <c r="F70" s="38"/>
      <c r="G70" s="39"/>
      <c r="H70" s="37"/>
      <c r="I70" s="38"/>
      <c r="J70" s="39"/>
      <c r="K70" s="37"/>
      <c r="L70" s="38"/>
      <c r="M70" s="39"/>
      <c r="N70" s="37">
        <v>0</v>
      </c>
      <c r="O70" s="38">
        <v>1</v>
      </c>
      <c r="P70" s="39">
        <v>0</v>
      </c>
      <c r="Q70" s="37">
        <f t="shared" si="9"/>
        <v>0</v>
      </c>
      <c r="R70" s="38">
        <f t="shared" si="9"/>
        <v>1</v>
      </c>
      <c r="S70" s="39">
        <f t="shared" si="9"/>
        <v>0</v>
      </c>
      <c r="T70" s="40">
        <v>3.17</v>
      </c>
    </row>
    <row r="71" spans="1:21" s="24" customFormat="1" ht="15.75" hidden="1" customHeight="1" x14ac:dyDescent="0.2">
      <c r="A71" s="33"/>
      <c r="B71" s="65" t="s">
        <v>21</v>
      </c>
      <c r="C71" s="66" t="s">
        <v>99</v>
      </c>
      <c r="D71" s="67" t="s">
        <v>10</v>
      </c>
      <c r="E71" s="37"/>
      <c r="F71" s="38"/>
      <c r="G71" s="39"/>
      <c r="H71" s="37"/>
      <c r="I71" s="38"/>
      <c r="J71" s="39"/>
      <c r="K71" s="37">
        <v>0</v>
      </c>
      <c r="L71" s="38">
        <v>18</v>
      </c>
      <c r="M71" s="39">
        <v>6</v>
      </c>
      <c r="N71" s="37"/>
      <c r="O71" s="38"/>
      <c r="P71" s="39"/>
      <c r="Q71" s="37">
        <f t="shared" si="9"/>
        <v>0</v>
      </c>
      <c r="R71" s="38">
        <f t="shared" si="9"/>
        <v>18</v>
      </c>
      <c r="S71" s="39">
        <f t="shared" si="9"/>
        <v>6</v>
      </c>
      <c r="T71" s="40">
        <v>3.29</v>
      </c>
    </row>
    <row r="72" spans="1:21" s="24" customFormat="1" ht="15.75" hidden="1" customHeight="1" x14ac:dyDescent="0.2">
      <c r="A72" s="33"/>
      <c r="B72" s="65" t="s">
        <v>23</v>
      </c>
      <c r="C72" s="66" t="s">
        <v>100</v>
      </c>
      <c r="D72" s="67" t="s">
        <v>11</v>
      </c>
      <c r="E72" s="37"/>
      <c r="F72" s="38"/>
      <c r="G72" s="39"/>
      <c r="H72" s="37"/>
      <c r="I72" s="38"/>
      <c r="J72" s="39"/>
      <c r="K72" s="37"/>
      <c r="L72" s="38"/>
      <c r="M72" s="39"/>
      <c r="N72" s="37">
        <v>0</v>
      </c>
      <c r="O72" s="38">
        <v>9</v>
      </c>
      <c r="P72" s="39">
        <v>0</v>
      </c>
      <c r="Q72" s="37">
        <f t="shared" si="9"/>
        <v>0</v>
      </c>
      <c r="R72" s="38">
        <f t="shared" si="9"/>
        <v>9</v>
      </c>
      <c r="S72" s="39">
        <f t="shared" si="9"/>
        <v>0</v>
      </c>
      <c r="T72" s="40">
        <v>3.11</v>
      </c>
    </row>
    <row r="73" spans="1:21" s="24" customFormat="1" ht="15.75" hidden="1" customHeight="1" x14ac:dyDescent="0.2">
      <c r="A73" s="33"/>
      <c r="B73" s="65" t="s">
        <v>25</v>
      </c>
      <c r="C73" s="66" t="s">
        <v>101</v>
      </c>
      <c r="D73" s="67" t="s">
        <v>10</v>
      </c>
      <c r="E73" s="37"/>
      <c r="F73" s="38"/>
      <c r="G73" s="39"/>
      <c r="H73" s="37"/>
      <c r="I73" s="38"/>
      <c r="J73" s="39"/>
      <c r="K73" s="37">
        <v>0</v>
      </c>
      <c r="L73" s="38">
        <v>19</v>
      </c>
      <c r="M73" s="39">
        <v>6</v>
      </c>
      <c r="N73" s="37"/>
      <c r="O73" s="38"/>
      <c r="P73" s="39"/>
      <c r="Q73" s="37">
        <f t="shared" si="9"/>
        <v>0</v>
      </c>
      <c r="R73" s="38">
        <f t="shared" si="9"/>
        <v>19</v>
      </c>
      <c r="S73" s="39">
        <f t="shared" si="9"/>
        <v>6</v>
      </c>
      <c r="T73" s="40">
        <v>3.37</v>
      </c>
    </row>
    <row r="74" spans="1:21" s="24" customFormat="1" ht="15.75" hidden="1" customHeight="1" x14ac:dyDescent="0.2">
      <c r="A74" s="33"/>
      <c r="B74" s="65" t="s">
        <v>27</v>
      </c>
      <c r="C74" s="66" t="s">
        <v>102</v>
      </c>
      <c r="D74" s="67" t="s">
        <v>11</v>
      </c>
      <c r="E74" s="37"/>
      <c r="F74" s="38"/>
      <c r="G74" s="39"/>
      <c r="H74" s="37"/>
      <c r="I74" s="38"/>
      <c r="J74" s="39"/>
      <c r="K74" s="37"/>
      <c r="L74" s="38"/>
      <c r="M74" s="39"/>
      <c r="N74" s="37"/>
      <c r="O74" s="38"/>
      <c r="P74" s="39"/>
      <c r="Q74" s="37">
        <f t="shared" si="9"/>
        <v>0</v>
      </c>
      <c r="R74" s="38">
        <f t="shared" si="9"/>
        <v>0</v>
      </c>
      <c r="S74" s="39">
        <f t="shared" si="9"/>
        <v>0</v>
      </c>
      <c r="T74" s="40">
        <v>0</v>
      </c>
    </row>
    <row r="75" spans="1:21" s="24" customFormat="1" ht="15.75" hidden="1" customHeight="1" x14ac:dyDescent="0.2">
      <c r="A75" s="33" t="s">
        <v>73</v>
      </c>
      <c r="B75" s="65" t="s">
        <v>29</v>
      </c>
      <c r="C75" s="66" t="s">
        <v>103</v>
      </c>
      <c r="D75" s="67" t="s">
        <v>10</v>
      </c>
      <c r="E75" s="37"/>
      <c r="F75" s="38"/>
      <c r="G75" s="39"/>
      <c r="H75" s="37"/>
      <c r="I75" s="38"/>
      <c r="J75" s="39"/>
      <c r="K75" s="37">
        <v>0</v>
      </c>
      <c r="L75" s="38">
        <v>8</v>
      </c>
      <c r="M75" s="39">
        <v>20</v>
      </c>
      <c r="N75" s="37"/>
      <c r="O75" s="38"/>
      <c r="P75" s="39"/>
      <c r="Q75" s="37">
        <f t="shared" si="9"/>
        <v>0</v>
      </c>
      <c r="R75" s="38">
        <f t="shared" si="9"/>
        <v>8</v>
      </c>
      <c r="S75" s="39">
        <f t="shared" si="9"/>
        <v>20</v>
      </c>
      <c r="T75" s="40">
        <v>3.53</v>
      </c>
    </row>
    <row r="76" spans="1:21" s="78" customFormat="1" ht="15.75" hidden="1" customHeight="1" x14ac:dyDescent="0.2">
      <c r="A76" s="33"/>
      <c r="B76" s="65" t="s">
        <v>31</v>
      </c>
      <c r="C76" s="66" t="s">
        <v>104</v>
      </c>
      <c r="D76" s="67" t="s">
        <v>11</v>
      </c>
      <c r="E76" s="37"/>
      <c r="F76" s="38"/>
      <c r="G76" s="39"/>
      <c r="H76" s="37"/>
      <c r="I76" s="38"/>
      <c r="J76" s="39"/>
      <c r="K76" s="37"/>
      <c r="L76" s="38"/>
      <c r="M76" s="39"/>
      <c r="N76" s="37">
        <v>0</v>
      </c>
      <c r="O76" s="38">
        <v>7</v>
      </c>
      <c r="P76" s="39">
        <v>0</v>
      </c>
      <c r="Q76" s="37">
        <f t="shared" si="9"/>
        <v>0</v>
      </c>
      <c r="R76" s="38">
        <f t="shared" si="9"/>
        <v>7</v>
      </c>
      <c r="S76" s="39">
        <f t="shared" si="9"/>
        <v>0</v>
      </c>
      <c r="T76" s="40">
        <v>3.22</v>
      </c>
      <c r="U76" s="24"/>
    </row>
    <row r="77" spans="1:21" s="24" customFormat="1" ht="15.75" hidden="1" customHeight="1" x14ac:dyDescent="0.2">
      <c r="A77" s="33"/>
      <c r="B77" s="65" t="s">
        <v>33</v>
      </c>
      <c r="C77" s="66" t="s">
        <v>105</v>
      </c>
      <c r="D77" s="67" t="s">
        <v>10</v>
      </c>
      <c r="E77" s="37"/>
      <c r="F77" s="38"/>
      <c r="G77" s="39"/>
      <c r="H77" s="37"/>
      <c r="I77" s="38"/>
      <c r="J77" s="39"/>
      <c r="K77" s="37">
        <v>0</v>
      </c>
      <c r="L77" s="38">
        <v>19</v>
      </c>
      <c r="M77" s="39">
        <v>11</v>
      </c>
      <c r="N77" s="37"/>
      <c r="O77" s="38"/>
      <c r="P77" s="39"/>
      <c r="Q77" s="37">
        <f t="shared" si="9"/>
        <v>0</v>
      </c>
      <c r="R77" s="38">
        <f t="shared" si="9"/>
        <v>19</v>
      </c>
      <c r="S77" s="39">
        <f t="shared" si="9"/>
        <v>11</v>
      </c>
      <c r="T77" s="40">
        <v>3.46</v>
      </c>
    </row>
    <row r="78" spans="1:21" s="78" customFormat="1" ht="15.75" hidden="1" customHeight="1" x14ac:dyDescent="0.2">
      <c r="A78" s="33"/>
      <c r="B78" s="65" t="s">
        <v>35</v>
      </c>
      <c r="C78" s="66" t="s">
        <v>106</v>
      </c>
      <c r="D78" s="67" t="s">
        <v>11</v>
      </c>
      <c r="E78" s="37"/>
      <c r="F78" s="38"/>
      <c r="G78" s="39"/>
      <c r="H78" s="37"/>
      <c r="I78" s="38"/>
      <c r="J78" s="39"/>
      <c r="K78" s="37"/>
      <c r="L78" s="38"/>
      <c r="M78" s="39"/>
      <c r="N78" s="37">
        <v>0</v>
      </c>
      <c r="O78" s="38">
        <v>4</v>
      </c>
      <c r="P78" s="39">
        <v>0</v>
      </c>
      <c r="Q78" s="37">
        <f t="shared" si="9"/>
        <v>0</v>
      </c>
      <c r="R78" s="38">
        <f t="shared" si="9"/>
        <v>4</v>
      </c>
      <c r="S78" s="39">
        <f t="shared" si="9"/>
        <v>0</v>
      </c>
      <c r="T78" s="40">
        <v>3.27</v>
      </c>
      <c r="U78" s="24"/>
    </row>
    <row r="79" spans="1:21" s="24" customFormat="1" ht="15.75" hidden="1" customHeight="1" x14ac:dyDescent="0.2">
      <c r="A79" s="33"/>
      <c r="B79" s="65" t="s">
        <v>37</v>
      </c>
      <c r="C79" s="66" t="s">
        <v>107</v>
      </c>
      <c r="D79" s="67" t="s">
        <v>10</v>
      </c>
      <c r="E79" s="37"/>
      <c r="F79" s="38"/>
      <c r="G79" s="39"/>
      <c r="H79" s="37"/>
      <c r="I79" s="38"/>
      <c r="J79" s="39"/>
      <c r="K79" s="37">
        <v>0</v>
      </c>
      <c r="L79" s="38">
        <v>32</v>
      </c>
      <c r="M79" s="39">
        <v>26</v>
      </c>
      <c r="N79" s="37"/>
      <c r="O79" s="38"/>
      <c r="P79" s="39"/>
      <c r="Q79" s="37">
        <f t="shared" si="9"/>
        <v>0</v>
      </c>
      <c r="R79" s="38">
        <f t="shared" si="9"/>
        <v>32</v>
      </c>
      <c r="S79" s="39">
        <f t="shared" si="9"/>
        <v>26</v>
      </c>
      <c r="T79" s="40">
        <v>3.52</v>
      </c>
    </row>
    <row r="80" spans="1:21" s="24" customFormat="1" ht="15.75" hidden="1" customHeight="1" x14ac:dyDescent="0.2">
      <c r="A80" s="33"/>
      <c r="B80" s="65" t="s">
        <v>39</v>
      </c>
      <c r="C80" s="66" t="s">
        <v>108</v>
      </c>
      <c r="D80" s="67" t="s">
        <v>11</v>
      </c>
      <c r="E80" s="37"/>
      <c r="F80" s="38"/>
      <c r="G80" s="39"/>
      <c r="H80" s="37"/>
      <c r="I80" s="38"/>
      <c r="J80" s="39"/>
      <c r="K80" s="37"/>
      <c r="L80" s="38"/>
      <c r="M80" s="39"/>
      <c r="N80" s="37"/>
      <c r="O80" s="38"/>
      <c r="P80" s="39"/>
      <c r="Q80" s="37">
        <f t="shared" si="9"/>
        <v>0</v>
      </c>
      <c r="R80" s="38">
        <f t="shared" si="9"/>
        <v>0</v>
      </c>
      <c r="S80" s="39">
        <f t="shared" si="9"/>
        <v>0</v>
      </c>
      <c r="T80" s="40">
        <v>0</v>
      </c>
    </row>
    <row r="81" spans="1:21" s="24" customFormat="1" ht="15.75" hidden="1" customHeight="1" x14ac:dyDescent="0.2">
      <c r="A81" s="33"/>
      <c r="B81" s="65" t="s">
        <v>41</v>
      </c>
      <c r="C81" s="66" t="s">
        <v>109</v>
      </c>
      <c r="D81" s="67" t="s">
        <v>11</v>
      </c>
      <c r="E81" s="37"/>
      <c r="F81" s="38"/>
      <c r="G81" s="39"/>
      <c r="H81" s="37"/>
      <c r="I81" s="38"/>
      <c r="J81" s="39"/>
      <c r="K81" s="37"/>
      <c r="L81" s="38"/>
      <c r="M81" s="39"/>
      <c r="N81" s="37"/>
      <c r="O81" s="38"/>
      <c r="P81" s="39"/>
      <c r="Q81" s="37">
        <f t="shared" si="9"/>
        <v>0</v>
      </c>
      <c r="R81" s="38">
        <f t="shared" si="9"/>
        <v>0</v>
      </c>
      <c r="S81" s="39">
        <f t="shared" si="9"/>
        <v>0</v>
      </c>
      <c r="T81" s="40">
        <v>0</v>
      </c>
    </row>
    <row r="82" spans="1:21" s="24" customFormat="1" ht="15.75" hidden="1" customHeight="1" x14ac:dyDescent="0.2">
      <c r="A82" s="33"/>
      <c r="B82" s="65" t="s">
        <v>43</v>
      </c>
      <c r="C82" s="66" t="s">
        <v>110</v>
      </c>
      <c r="D82" s="67" t="s">
        <v>10</v>
      </c>
      <c r="E82" s="37"/>
      <c r="F82" s="38"/>
      <c r="G82" s="39"/>
      <c r="H82" s="37"/>
      <c r="I82" s="38"/>
      <c r="J82" s="39"/>
      <c r="K82" s="37">
        <v>0</v>
      </c>
      <c r="L82" s="38">
        <v>75</v>
      </c>
      <c r="M82" s="39">
        <v>104</v>
      </c>
      <c r="N82" s="37"/>
      <c r="O82" s="38"/>
      <c r="P82" s="39"/>
      <c r="Q82" s="37">
        <f t="shared" si="9"/>
        <v>0</v>
      </c>
      <c r="R82" s="38">
        <f t="shared" si="9"/>
        <v>75</v>
      </c>
      <c r="S82" s="39">
        <f t="shared" si="9"/>
        <v>104</v>
      </c>
      <c r="T82" s="40">
        <v>3.52</v>
      </c>
    </row>
    <row r="83" spans="1:21" s="24" customFormat="1" ht="15.75" hidden="1" customHeight="1" x14ac:dyDescent="0.2">
      <c r="A83" s="33"/>
      <c r="B83" s="34" t="s">
        <v>45</v>
      </c>
      <c r="C83" s="66" t="s">
        <v>111</v>
      </c>
      <c r="D83" s="90" t="s">
        <v>10</v>
      </c>
      <c r="E83" s="37"/>
      <c r="F83" s="38"/>
      <c r="G83" s="39"/>
      <c r="H83" s="37"/>
      <c r="I83" s="38"/>
      <c r="J83" s="39"/>
      <c r="K83" s="37">
        <v>0</v>
      </c>
      <c r="L83" s="38">
        <v>32</v>
      </c>
      <c r="M83" s="39">
        <v>33</v>
      </c>
      <c r="N83" s="37"/>
      <c r="O83" s="38"/>
      <c r="P83" s="39"/>
      <c r="Q83" s="37">
        <f t="shared" si="9"/>
        <v>0</v>
      </c>
      <c r="R83" s="38">
        <f t="shared" si="9"/>
        <v>32</v>
      </c>
      <c r="S83" s="39">
        <f t="shared" si="9"/>
        <v>33</v>
      </c>
      <c r="T83" s="40">
        <v>3.48</v>
      </c>
    </row>
    <row r="84" spans="1:21" s="42" customFormat="1" ht="15.75" hidden="1" customHeight="1" x14ac:dyDescent="0.2">
      <c r="A84" s="70"/>
      <c r="B84" s="71" t="s">
        <v>92</v>
      </c>
      <c r="C84" s="72" t="s">
        <v>93</v>
      </c>
      <c r="D84" s="73"/>
      <c r="E84" s="75">
        <f>SUM(E85:E91)</f>
        <v>0</v>
      </c>
      <c r="F84" s="75">
        <f>SUM(F85:F91)</f>
        <v>0</v>
      </c>
      <c r="G84" s="76">
        <f>SUM(G85:G91)</f>
        <v>0</v>
      </c>
      <c r="H84" s="74">
        <f t="shared" ref="H84:P84" si="10">SUM(H85:H91)</f>
        <v>0</v>
      </c>
      <c r="I84" s="75">
        <f t="shared" si="10"/>
        <v>0</v>
      </c>
      <c r="J84" s="76">
        <f t="shared" si="10"/>
        <v>0</v>
      </c>
      <c r="K84" s="74">
        <f t="shared" si="10"/>
        <v>0</v>
      </c>
      <c r="L84" s="75">
        <f t="shared" si="10"/>
        <v>19</v>
      </c>
      <c r="M84" s="76">
        <f t="shared" si="10"/>
        <v>38</v>
      </c>
      <c r="N84" s="74">
        <f t="shared" si="10"/>
        <v>0</v>
      </c>
      <c r="O84" s="75">
        <f t="shared" si="10"/>
        <v>0</v>
      </c>
      <c r="P84" s="76">
        <f t="shared" si="10"/>
        <v>0</v>
      </c>
      <c r="Q84" s="74">
        <f>SUM(Q85:Q91)</f>
        <v>0</v>
      </c>
      <c r="R84" s="75">
        <f>SUM(R85:R91)</f>
        <v>19</v>
      </c>
      <c r="S84" s="76">
        <f>SUM(S85:S91)</f>
        <v>38</v>
      </c>
      <c r="T84" s="77">
        <f>SUM(T85:T91)/7</f>
        <v>3.5214285714285714</v>
      </c>
      <c r="U84" s="24"/>
    </row>
    <row r="85" spans="1:21" s="24" customFormat="1" ht="15.75" hidden="1" customHeight="1" x14ac:dyDescent="0.2">
      <c r="A85" s="33" t="s">
        <v>73</v>
      </c>
      <c r="B85" s="65" t="s">
        <v>17</v>
      </c>
      <c r="C85" s="66" t="s">
        <v>97</v>
      </c>
      <c r="D85" s="67" t="s">
        <v>10</v>
      </c>
      <c r="E85" s="37"/>
      <c r="F85" s="38"/>
      <c r="G85" s="39"/>
      <c r="H85" s="37"/>
      <c r="I85" s="38"/>
      <c r="J85" s="39"/>
      <c r="K85" s="37">
        <v>0</v>
      </c>
      <c r="L85" s="38">
        <v>0</v>
      </c>
      <c r="M85" s="39">
        <v>3</v>
      </c>
      <c r="N85" s="37"/>
      <c r="O85" s="38"/>
      <c r="P85" s="39"/>
      <c r="Q85" s="37">
        <f t="shared" ref="Q85:S91" si="11">SUM(E85,H85,K85,N85)</f>
        <v>0</v>
      </c>
      <c r="R85" s="38">
        <f t="shared" si="11"/>
        <v>0</v>
      </c>
      <c r="S85" s="39">
        <f t="shared" si="11"/>
        <v>3</v>
      </c>
      <c r="T85" s="40">
        <v>3.68</v>
      </c>
    </row>
    <row r="86" spans="1:21" s="24" customFormat="1" ht="15.75" hidden="1" customHeight="1" x14ac:dyDescent="0.2">
      <c r="A86" s="33"/>
      <c r="B86" s="65" t="s">
        <v>19</v>
      </c>
      <c r="C86" s="66" t="s">
        <v>99</v>
      </c>
      <c r="D86" s="67" t="s">
        <v>10</v>
      </c>
      <c r="E86" s="37"/>
      <c r="F86" s="38"/>
      <c r="G86" s="39"/>
      <c r="H86" s="37"/>
      <c r="I86" s="38"/>
      <c r="J86" s="39"/>
      <c r="K86" s="37">
        <v>0</v>
      </c>
      <c r="L86" s="38">
        <v>3</v>
      </c>
      <c r="M86" s="39">
        <v>0</v>
      </c>
      <c r="N86" s="37"/>
      <c r="O86" s="38"/>
      <c r="P86" s="39"/>
      <c r="Q86" s="37">
        <f t="shared" si="11"/>
        <v>0</v>
      </c>
      <c r="R86" s="38">
        <f t="shared" si="11"/>
        <v>3</v>
      </c>
      <c r="S86" s="39">
        <f t="shared" si="11"/>
        <v>0</v>
      </c>
      <c r="T86" s="40">
        <v>3.22</v>
      </c>
    </row>
    <row r="87" spans="1:21" s="24" customFormat="1" ht="15.75" hidden="1" customHeight="1" x14ac:dyDescent="0.2">
      <c r="A87" s="33"/>
      <c r="B87" s="65" t="s">
        <v>21</v>
      </c>
      <c r="C87" s="66" t="s">
        <v>101</v>
      </c>
      <c r="D87" s="67" t="s">
        <v>10</v>
      </c>
      <c r="E87" s="37"/>
      <c r="F87" s="38"/>
      <c r="G87" s="39"/>
      <c r="H87" s="37"/>
      <c r="I87" s="38"/>
      <c r="J87" s="39"/>
      <c r="K87" s="37">
        <v>0</v>
      </c>
      <c r="L87" s="38">
        <v>6</v>
      </c>
      <c r="M87" s="39">
        <v>4</v>
      </c>
      <c r="N87" s="37"/>
      <c r="O87" s="38"/>
      <c r="P87" s="39"/>
      <c r="Q87" s="37">
        <f t="shared" si="11"/>
        <v>0</v>
      </c>
      <c r="R87" s="38">
        <f t="shared" si="11"/>
        <v>6</v>
      </c>
      <c r="S87" s="39">
        <f t="shared" si="11"/>
        <v>4</v>
      </c>
      <c r="T87" s="40">
        <v>3.44</v>
      </c>
    </row>
    <row r="88" spans="1:21" s="24" customFormat="1" ht="15.75" hidden="1" customHeight="1" x14ac:dyDescent="0.2">
      <c r="A88" s="33"/>
      <c r="B88" s="65" t="s">
        <v>23</v>
      </c>
      <c r="C88" s="66" t="s">
        <v>112</v>
      </c>
      <c r="D88" s="67" t="s">
        <v>10</v>
      </c>
      <c r="E88" s="37"/>
      <c r="F88" s="38"/>
      <c r="G88" s="39"/>
      <c r="H88" s="37"/>
      <c r="I88" s="38"/>
      <c r="J88" s="39"/>
      <c r="K88" s="37">
        <v>0</v>
      </c>
      <c r="L88" s="38">
        <v>1</v>
      </c>
      <c r="M88" s="39">
        <v>3</v>
      </c>
      <c r="N88" s="37"/>
      <c r="O88" s="38"/>
      <c r="P88" s="39"/>
      <c r="Q88" s="37">
        <f t="shared" si="11"/>
        <v>0</v>
      </c>
      <c r="R88" s="38">
        <f t="shared" si="11"/>
        <v>1</v>
      </c>
      <c r="S88" s="39">
        <f t="shared" si="11"/>
        <v>3</v>
      </c>
      <c r="T88" s="40">
        <v>3.56</v>
      </c>
    </row>
    <row r="89" spans="1:21" s="24" customFormat="1" ht="15.75" hidden="1" customHeight="1" x14ac:dyDescent="0.2">
      <c r="A89" s="33"/>
      <c r="B89" s="65" t="s">
        <v>25</v>
      </c>
      <c r="C89" s="66" t="s">
        <v>105</v>
      </c>
      <c r="D89" s="67" t="s">
        <v>10</v>
      </c>
      <c r="E89" s="37"/>
      <c r="F89" s="38"/>
      <c r="G89" s="39"/>
      <c r="H89" s="37"/>
      <c r="I89" s="38"/>
      <c r="J89" s="39"/>
      <c r="K89" s="37">
        <v>0</v>
      </c>
      <c r="L89" s="38">
        <v>4</v>
      </c>
      <c r="M89" s="39">
        <v>19</v>
      </c>
      <c r="N89" s="37"/>
      <c r="O89" s="38"/>
      <c r="P89" s="39"/>
      <c r="Q89" s="37">
        <f t="shared" si="11"/>
        <v>0</v>
      </c>
      <c r="R89" s="38">
        <f t="shared" si="11"/>
        <v>4</v>
      </c>
      <c r="S89" s="39">
        <f t="shared" si="11"/>
        <v>19</v>
      </c>
      <c r="T89" s="40">
        <v>3.63</v>
      </c>
    </row>
    <row r="90" spans="1:21" s="24" customFormat="1" ht="15.75" hidden="1" customHeight="1" x14ac:dyDescent="0.2">
      <c r="A90" s="33" t="s">
        <v>73</v>
      </c>
      <c r="B90" s="65" t="s">
        <v>27</v>
      </c>
      <c r="C90" s="66" t="s">
        <v>107</v>
      </c>
      <c r="D90" s="67" t="s">
        <v>10</v>
      </c>
      <c r="E90" s="37"/>
      <c r="F90" s="38"/>
      <c r="G90" s="39"/>
      <c r="H90" s="37"/>
      <c r="I90" s="38"/>
      <c r="J90" s="39"/>
      <c r="K90" s="37">
        <v>0</v>
      </c>
      <c r="L90" s="38">
        <v>2</v>
      </c>
      <c r="M90" s="39">
        <v>6</v>
      </c>
      <c r="N90" s="37"/>
      <c r="O90" s="38"/>
      <c r="P90" s="39"/>
      <c r="Q90" s="37">
        <f t="shared" si="11"/>
        <v>0</v>
      </c>
      <c r="R90" s="38">
        <f t="shared" si="11"/>
        <v>2</v>
      </c>
      <c r="S90" s="39">
        <f t="shared" si="11"/>
        <v>6</v>
      </c>
      <c r="T90" s="40">
        <v>3.58</v>
      </c>
    </row>
    <row r="91" spans="1:21" s="92" customFormat="1" ht="15.75" hidden="1" customHeight="1" x14ac:dyDescent="0.2">
      <c r="A91" s="43"/>
      <c r="B91" s="91" t="s">
        <v>29</v>
      </c>
      <c r="C91" s="80" t="s">
        <v>113</v>
      </c>
      <c r="D91" s="81" t="s">
        <v>10</v>
      </c>
      <c r="E91" s="37"/>
      <c r="F91" s="38"/>
      <c r="G91" s="39"/>
      <c r="H91" s="37"/>
      <c r="I91" s="38"/>
      <c r="J91" s="39"/>
      <c r="K91" s="37">
        <v>0</v>
      </c>
      <c r="L91" s="38">
        <v>3</v>
      </c>
      <c r="M91" s="39">
        <v>3</v>
      </c>
      <c r="N91" s="37"/>
      <c r="O91" s="38"/>
      <c r="P91" s="39"/>
      <c r="Q91" s="37">
        <f t="shared" si="11"/>
        <v>0</v>
      </c>
      <c r="R91" s="38">
        <f t="shared" si="11"/>
        <v>3</v>
      </c>
      <c r="S91" s="39">
        <f t="shared" si="11"/>
        <v>3</v>
      </c>
      <c r="T91" s="40">
        <v>3.54</v>
      </c>
      <c r="U91" s="24"/>
    </row>
    <row r="92" spans="1:21" s="78" customFormat="1" ht="15.75" customHeight="1" x14ac:dyDescent="0.2">
      <c r="A92" s="51" t="s">
        <v>114</v>
      </c>
      <c r="B92" s="17" t="s">
        <v>115</v>
      </c>
      <c r="C92" s="18"/>
      <c r="D92" s="93"/>
      <c r="E92" s="53">
        <f t="shared" ref="E92:S92" si="12">E93+E98</f>
        <v>0</v>
      </c>
      <c r="F92" s="54">
        <f t="shared" si="12"/>
        <v>0</v>
      </c>
      <c r="G92" s="55">
        <f t="shared" si="12"/>
        <v>0</v>
      </c>
      <c r="H92" s="53">
        <f t="shared" si="12"/>
        <v>0</v>
      </c>
      <c r="I92" s="54">
        <f t="shared" si="12"/>
        <v>0</v>
      </c>
      <c r="J92" s="55">
        <f t="shared" si="12"/>
        <v>0</v>
      </c>
      <c r="K92" s="53">
        <f t="shared" si="12"/>
        <v>0</v>
      </c>
      <c r="L92" s="54">
        <f t="shared" si="12"/>
        <v>395</v>
      </c>
      <c r="M92" s="55">
        <f t="shared" si="12"/>
        <v>264</v>
      </c>
      <c r="N92" s="53">
        <f t="shared" si="12"/>
        <v>0</v>
      </c>
      <c r="O92" s="54">
        <f t="shared" si="12"/>
        <v>0</v>
      </c>
      <c r="P92" s="55">
        <f t="shared" si="12"/>
        <v>0</v>
      </c>
      <c r="Q92" s="53">
        <f t="shared" si="12"/>
        <v>0</v>
      </c>
      <c r="R92" s="54">
        <f t="shared" si="12"/>
        <v>395</v>
      </c>
      <c r="S92" s="55">
        <f t="shared" si="12"/>
        <v>264</v>
      </c>
      <c r="T92" s="56">
        <f>(T93+T98)/2</f>
        <v>3.4437500000000001</v>
      </c>
      <c r="U92" s="24"/>
    </row>
    <row r="93" spans="1:21" s="42" customFormat="1" ht="15.75" customHeight="1" x14ac:dyDescent="0.2">
      <c r="A93" s="57"/>
      <c r="B93" s="94" t="s">
        <v>71</v>
      </c>
      <c r="C93" s="59" t="s">
        <v>72</v>
      </c>
      <c r="D93" s="95"/>
      <c r="E93" s="61">
        <f t="shared" ref="E93:S93" si="13">SUM(E94:E97)</f>
        <v>0</v>
      </c>
      <c r="F93" s="62">
        <f t="shared" si="13"/>
        <v>0</v>
      </c>
      <c r="G93" s="63">
        <f t="shared" si="13"/>
        <v>0</v>
      </c>
      <c r="H93" s="61">
        <f t="shared" si="13"/>
        <v>0</v>
      </c>
      <c r="I93" s="62">
        <f t="shared" si="13"/>
        <v>0</v>
      </c>
      <c r="J93" s="63">
        <f t="shared" si="13"/>
        <v>0</v>
      </c>
      <c r="K93" s="61">
        <f t="shared" si="13"/>
        <v>0</v>
      </c>
      <c r="L93" s="62">
        <f t="shared" si="13"/>
        <v>327</v>
      </c>
      <c r="M93" s="63">
        <f t="shared" si="13"/>
        <v>254</v>
      </c>
      <c r="N93" s="61">
        <f t="shared" si="13"/>
        <v>0</v>
      </c>
      <c r="O93" s="62">
        <f t="shared" si="13"/>
        <v>0</v>
      </c>
      <c r="P93" s="63">
        <f t="shared" si="13"/>
        <v>0</v>
      </c>
      <c r="Q93" s="61">
        <f t="shared" si="13"/>
        <v>0</v>
      </c>
      <c r="R93" s="62">
        <f t="shared" si="13"/>
        <v>327</v>
      </c>
      <c r="S93" s="63">
        <f t="shared" si="13"/>
        <v>254</v>
      </c>
      <c r="T93" s="64">
        <f>SUM(T94:T97)/4</f>
        <v>3.4625000000000004</v>
      </c>
      <c r="U93" s="24"/>
    </row>
    <row r="94" spans="1:21" s="24" customFormat="1" ht="15.75" customHeight="1" x14ac:dyDescent="0.2">
      <c r="A94" s="33"/>
      <c r="B94" s="34" t="s">
        <v>17</v>
      </c>
      <c r="C94" s="66" t="s">
        <v>116</v>
      </c>
      <c r="D94" s="67" t="s">
        <v>10</v>
      </c>
      <c r="E94" s="37"/>
      <c r="F94" s="38"/>
      <c r="G94" s="39"/>
      <c r="H94" s="37"/>
      <c r="I94" s="38"/>
      <c r="J94" s="39"/>
      <c r="K94" s="37">
        <v>0</v>
      </c>
      <c r="L94" s="38">
        <v>62</v>
      </c>
      <c r="M94" s="39">
        <v>86</v>
      </c>
      <c r="N94" s="37"/>
      <c r="O94" s="38"/>
      <c r="P94" s="39"/>
      <c r="Q94" s="37">
        <f t="shared" ref="Q94:S97" si="14">SUM(E94,H94,K94,N94)</f>
        <v>0</v>
      </c>
      <c r="R94" s="38">
        <f t="shared" si="14"/>
        <v>62</v>
      </c>
      <c r="S94" s="39">
        <f t="shared" si="14"/>
        <v>86</v>
      </c>
      <c r="T94" s="40">
        <v>3.5</v>
      </c>
    </row>
    <row r="95" spans="1:21" s="24" customFormat="1" ht="15.75" customHeight="1" x14ac:dyDescent="0.2">
      <c r="A95" s="33"/>
      <c r="B95" s="96"/>
      <c r="C95" s="66" t="s">
        <v>117</v>
      </c>
      <c r="D95" s="67" t="s">
        <v>10</v>
      </c>
      <c r="E95" s="37"/>
      <c r="F95" s="38"/>
      <c r="G95" s="39"/>
      <c r="H95" s="37"/>
      <c r="I95" s="38"/>
      <c r="J95" s="39"/>
      <c r="K95" s="37">
        <v>0</v>
      </c>
      <c r="L95" s="38">
        <v>173</v>
      </c>
      <c r="M95" s="39">
        <v>87</v>
      </c>
      <c r="N95" s="37"/>
      <c r="O95" s="38"/>
      <c r="P95" s="39"/>
      <c r="Q95" s="37">
        <f t="shared" si="14"/>
        <v>0</v>
      </c>
      <c r="R95" s="38">
        <f t="shared" si="14"/>
        <v>173</v>
      </c>
      <c r="S95" s="39">
        <f t="shared" si="14"/>
        <v>87</v>
      </c>
      <c r="T95" s="40">
        <v>3.41</v>
      </c>
    </row>
    <row r="96" spans="1:21" s="24" customFormat="1" ht="15.75" customHeight="1" x14ac:dyDescent="0.2">
      <c r="A96" s="33"/>
      <c r="B96" s="34" t="s">
        <v>19</v>
      </c>
      <c r="C96" s="66" t="s">
        <v>118</v>
      </c>
      <c r="D96" s="67" t="s">
        <v>10</v>
      </c>
      <c r="E96" s="37"/>
      <c r="F96" s="38"/>
      <c r="G96" s="39"/>
      <c r="H96" s="37"/>
      <c r="I96" s="38"/>
      <c r="J96" s="39"/>
      <c r="K96" s="37">
        <v>0</v>
      </c>
      <c r="L96" s="38">
        <v>47</v>
      </c>
      <c r="M96" s="39">
        <v>43</v>
      </c>
      <c r="N96" s="37"/>
      <c r="O96" s="38"/>
      <c r="P96" s="39"/>
      <c r="Q96" s="37">
        <f t="shared" si="14"/>
        <v>0</v>
      </c>
      <c r="R96" s="38">
        <f t="shared" si="14"/>
        <v>47</v>
      </c>
      <c r="S96" s="39">
        <f t="shared" si="14"/>
        <v>43</v>
      </c>
      <c r="T96" s="40">
        <v>3.46</v>
      </c>
    </row>
    <row r="97" spans="1:21" s="24" customFormat="1" ht="15.75" customHeight="1" x14ac:dyDescent="0.2">
      <c r="A97" s="33" t="s">
        <v>73</v>
      </c>
      <c r="B97" s="34" t="s">
        <v>21</v>
      </c>
      <c r="C97" s="66" t="s">
        <v>119</v>
      </c>
      <c r="D97" s="67" t="s">
        <v>10</v>
      </c>
      <c r="E97" s="37"/>
      <c r="F97" s="38"/>
      <c r="G97" s="39"/>
      <c r="H97" s="37"/>
      <c r="I97" s="38"/>
      <c r="J97" s="39"/>
      <c r="K97" s="37">
        <v>0</v>
      </c>
      <c r="L97" s="38">
        <v>45</v>
      </c>
      <c r="M97" s="39">
        <v>38</v>
      </c>
      <c r="N97" s="37"/>
      <c r="O97" s="38"/>
      <c r="P97" s="39"/>
      <c r="Q97" s="37">
        <f t="shared" si="14"/>
        <v>0</v>
      </c>
      <c r="R97" s="38">
        <f t="shared" si="14"/>
        <v>45</v>
      </c>
      <c r="S97" s="39">
        <f t="shared" si="14"/>
        <v>38</v>
      </c>
      <c r="T97" s="40">
        <v>3.48</v>
      </c>
    </row>
    <row r="98" spans="1:21" s="42" customFormat="1" ht="15.75" hidden="1" customHeight="1" x14ac:dyDescent="0.2">
      <c r="A98" s="70"/>
      <c r="B98" s="71" t="s">
        <v>92</v>
      </c>
      <c r="C98" s="72" t="s">
        <v>93</v>
      </c>
      <c r="D98" s="97"/>
      <c r="E98" s="98">
        <f t="shared" ref="E98:S98" si="15">SUM(E99:E101)</f>
        <v>0</v>
      </c>
      <c r="F98" s="75">
        <f t="shared" si="15"/>
        <v>0</v>
      </c>
      <c r="G98" s="76">
        <f t="shared" si="15"/>
        <v>0</v>
      </c>
      <c r="H98" s="98">
        <f t="shared" si="15"/>
        <v>0</v>
      </c>
      <c r="I98" s="75">
        <f t="shared" si="15"/>
        <v>0</v>
      </c>
      <c r="J98" s="76">
        <f t="shared" si="15"/>
        <v>0</v>
      </c>
      <c r="K98" s="98">
        <f t="shared" si="15"/>
        <v>0</v>
      </c>
      <c r="L98" s="75">
        <f t="shared" si="15"/>
        <v>68</v>
      </c>
      <c r="M98" s="76">
        <f t="shared" si="15"/>
        <v>10</v>
      </c>
      <c r="N98" s="98">
        <f t="shared" si="15"/>
        <v>0</v>
      </c>
      <c r="O98" s="75">
        <f t="shared" si="15"/>
        <v>0</v>
      </c>
      <c r="P98" s="76">
        <f t="shared" si="15"/>
        <v>0</v>
      </c>
      <c r="Q98" s="98">
        <f t="shared" si="15"/>
        <v>0</v>
      </c>
      <c r="R98" s="75">
        <f t="shared" si="15"/>
        <v>68</v>
      </c>
      <c r="S98" s="76">
        <f t="shared" si="15"/>
        <v>10</v>
      </c>
      <c r="T98" s="99">
        <f>SUM(T99:T101)/2</f>
        <v>3.4249999999999998</v>
      </c>
      <c r="U98" s="24"/>
    </row>
    <row r="99" spans="1:21" s="24" customFormat="1" ht="15.75" hidden="1" customHeight="1" x14ac:dyDescent="0.2">
      <c r="A99" s="33"/>
      <c r="B99" s="34" t="s">
        <v>17</v>
      </c>
      <c r="C99" s="66" t="s">
        <v>116</v>
      </c>
      <c r="D99" s="67" t="s">
        <v>10</v>
      </c>
      <c r="E99" s="37"/>
      <c r="F99" s="38"/>
      <c r="G99" s="39"/>
      <c r="H99" s="37"/>
      <c r="I99" s="38"/>
      <c r="J99" s="39"/>
      <c r="K99" s="37">
        <v>0</v>
      </c>
      <c r="L99" s="38">
        <v>68</v>
      </c>
      <c r="M99" s="39">
        <v>9</v>
      </c>
      <c r="N99" s="37"/>
      <c r="O99" s="38"/>
      <c r="P99" s="39"/>
      <c r="Q99" s="37">
        <f t="shared" ref="Q99:S101" si="16">SUM(E99,H99,K99,N99)</f>
        <v>0</v>
      </c>
      <c r="R99" s="38">
        <f t="shared" si="16"/>
        <v>68</v>
      </c>
      <c r="S99" s="39">
        <f t="shared" si="16"/>
        <v>9</v>
      </c>
      <c r="T99" s="40">
        <v>3.29</v>
      </c>
    </row>
    <row r="100" spans="1:21" s="24" customFormat="1" ht="15.75" hidden="1" customHeight="1" x14ac:dyDescent="0.2">
      <c r="A100" s="33"/>
      <c r="B100" s="34" t="s">
        <v>19</v>
      </c>
      <c r="C100" s="66" t="s">
        <v>117</v>
      </c>
      <c r="D100" s="67" t="s">
        <v>10</v>
      </c>
      <c r="E100" s="37"/>
      <c r="F100" s="38"/>
      <c r="G100" s="39"/>
      <c r="H100" s="37"/>
      <c r="I100" s="38"/>
      <c r="J100" s="39"/>
      <c r="K100" s="37">
        <v>0</v>
      </c>
      <c r="L100" s="38">
        <v>0</v>
      </c>
      <c r="M100" s="39">
        <v>1</v>
      </c>
      <c r="N100" s="37"/>
      <c r="O100" s="38"/>
      <c r="P100" s="39"/>
      <c r="Q100" s="37">
        <f t="shared" si="16"/>
        <v>0</v>
      </c>
      <c r="R100" s="38">
        <f t="shared" si="16"/>
        <v>0</v>
      </c>
      <c r="S100" s="39">
        <f t="shared" si="16"/>
        <v>1</v>
      </c>
      <c r="T100" s="40">
        <v>3.56</v>
      </c>
    </row>
    <row r="101" spans="1:21" s="92" customFormat="1" ht="15.75" hidden="1" customHeight="1" x14ac:dyDescent="0.2">
      <c r="A101" s="43"/>
      <c r="B101" s="44" t="s">
        <v>21</v>
      </c>
      <c r="C101" s="80" t="s">
        <v>120</v>
      </c>
      <c r="D101" s="81" t="s">
        <v>10</v>
      </c>
      <c r="E101" s="37"/>
      <c r="F101" s="38"/>
      <c r="G101" s="39"/>
      <c r="H101" s="37"/>
      <c r="I101" s="38"/>
      <c r="J101" s="39"/>
      <c r="K101" s="37"/>
      <c r="L101" s="38"/>
      <c r="M101" s="39"/>
      <c r="N101" s="37"/>
      <c r="O101" s="38"/>
      <c r="P101" s="39"/>
      <c r="Q101" s="37">
        <f t="shared" si="16"/>
        <v>0</v>
      </c>
      <c r="R101" s="38">
        <f t="shared" si="16"/>
        <v>0</v>
      </c>
      <c r="S101" s="39">
        <f t="shared" si="16"/>
        <v>0</v>
      </c>
      <c r="T101" s="40"/>
      <c r="U101" s="24"/>
    </row>
    <row r="102" spans="1:21" s="78" customFormat="1" ht="15.75" hidden="1" customHeight="1" x14ac:dyDescent="0.2">
      <c r="A102" s="51" t="s">
        <v>121</v>
      </c>
      <c r="B102" s="17" t="s">
        <v>122</v>
      </c>
      <c r="C102" s="18"/>
      <c r="D102" s="52"/>
      <c r="E102" s="53">
        <f t="shared" ref="E102:S102" si="17">E103+E111</f>
        <v>0</v>
      </c>
      <c r="F102" s="54">
        <f t="shared" si="17"/>
        <v>0</v>
      </c>
      <c r="G102" s="55">
        <f t="shared" si="17"/>
        <v>0</v>
      </c>
      <c r="H102" s="53">
        <f t="shared" si="17"/>
        <v>0</v>
      </c>
      <c r="I102" s="54">
        <f t="shared" si="17"/>
        <v>0</v>
      </c>
      <c r="J102" s="55">
        <f t="shared" si="17"/>
        <v>0</v>
      </c>
      <c r="K102" s="53">
        <f t="shared" si="17"/>
        <v>0</v>
      </c>
      <c r="L102" s="54">
        <f t="shared" si="17"/>
        <v>461</v>
      </c>
      <c r="M102" s="55">
        <f t="shared" si="17"/>
        <v>544</v>
      </c>
      <c r="N102" s="53">
        <f t="shared" si="17"/>
        <v>0</v>
      </c>
      <c r="O102" s="54">
        <f t="shared" si="17"/>
        <v>0</v>
      </c>
      <c r="P102" s="55">
        <f t="shared" si="17"/>
        <v>0</v>
      </c>
      <c r="Q102" s="53">
        <f t="shared" si="17"/>
        <v>0</v>
      </c>
      <c r="R102" s="54">
        <f t="shared" si="17"/>
        <v>461</v>
      </c>
      <c r="S102" s="55">
        <f t="shared" si="17"/>
        <v>544</v>
      </c>
      <c r="T102" s="56">
        <f>(T103+T111)/2</f>
        <v>3.375</v>
      </c>
      <c r="U102" s="24"/>
    </row>
    <row r="103" spans="1:21" s="42" customFormat="1" ht="15.75" hidden="1" customHeight="1" x14ac:dyDescent="0.2">
      <c r="A103" s="57"/>
      <c r="B103" s="58" t="s">
        <v>71</v>
      </c>
      <c r="C103" s="59" t="s">
        <v>72</v>
      </c>
      <c r="D103" s="95"/>
      <c r="E103" s="61">
        <f t="shared" ref="E103:S103" si="18">SUM(E104:E110)</f>
        <v>0</v>
      </c>
      <c r="F103" s="62">
        <f t="shared" si="18"/>
        <v>0</v>
      </c>
      <c r="G103" s="63">
        <f t="shared" si="18"/>
        <v>0</v>
      </c>
      <c r="H103" s="61">
        <f t="shared" si="18"/>
        <v>0</v>
      </c>
      <c r="I103" s="62">
        <f t="shared" si="18"/>
        <v>0</v>
      </c>
      <c r="J103" s="63">
        <f t="shared" si="18"/>
        <v>0</v>
      </c>
      <c r="K103" s="61">
        <f t="shared" si="18"/>
        <v>0</v>
      </c>
      <c r="L103" s="62">
        <f t="shared" si="18"/>
        <v>397</v>
      </c>
      <c r="M103" s="63">
        <f t="shared" si="18"/>
        <v>544</v>
      </c>
      <c r="N103" s="61">
        <f t="shared" si="18"/>
        <v>0</v>
      </c>
      <c r="O103" s="62">
        <f t="shared" si="18"/>
        <v>0</v>
      </c>
      <c r="P103" s="63">
        <f t="shared" si="18"/>
        <v>0</v>
      </c>
      <c r="Q103" s="61">
        <f t="shared" si="18"/>
        <v>0</v>
      </c>
      <c r="R103" s="62">
        <f t="shared" si="18"/>
        <v>397</v>
      </c>
      <c r="S103" s="63">
        <f t="shared" si="18"/>
        <v>544</v>
      </c>
      <c r="T103" s="64">
        <f>SUM(T104:T110)/7</f>
        <v>3.55</v>
      </c>
      <c r="U103" s="24"/>
    </row>
    <row r="104" spans="1:21" s="24" customFormat="1" ht="15.75" hidden="1" customHeight="1" x14ac:dyDescent="0.2">
      <c r="A104" s="33" t="s">
        <v>73</v>
      </c>
      <c r="B104" s="65" t="s">
        <v>17</v>
      </c>
      <c r="C104" s="66" t="s">
        <v>123</v>
      </c>
      <c r="D104" s="67" t="s">
        <v>10</v>
      </c>
      <c r="E104" s="37"/>
      <c r="F104" s="38"/>
      <c r="G104" s="39"/>
      <c r="H104" s="37"/>
      <c r="I104" s="38"/>
      <c r="J104" s="39"/>
      <c r="K104" s="37">
        <v>0</v>
      </c>
      <c r="L104" s="38">
        <v>11</v>
      </c>
      <c r="M104" s="39">
        <v>22</v>
      </c>
      <c r="N104" s="37"/>
      <c r="O104" s="38"/>
      <c r="P104" s="39"/>
      <c r="Q104" s="37">
        <f t="shared" ref="Q104:S110" si="19">SUM(E104,H104,K104,N104)</f>
        <v>0</v>
      </c>
      <c r="R104" s="38">
        <f t="shared" si="19"/>
        <v>11</v>
      </c>
      <c r="S104" s="39">
        <f t="shared" si="19"/>
        <v>22</v>
      </c>
      <c r="T104" s="40">
        <v>3.58</v>
      </c>
    </row>
    <row r="105" spans="1:21" s="24" customFormat="1" ht="15.75" hidden="1" customHeight="1" x14ac:dyDescent="0.2">
      <c r="A105" s="33"/>
      <c r="B105" s="65" t="s">
        <v>19</v>
      </c>
      <c r="C105" s="66" t="s">
        <v>124</v>
      </c>
      <c r="D105" s="67" t="s">
        <v>10</v>
      </c>
      <c r="E105" s="37"/>
      <c r="F105" s="38"/>
      <c r="G105" s="39"/>
      <c r="H105" s="37"/>
      <c r="I105" s="38"/>
      <c r="J105" s="39"/>
      <c r="K105" s="37">
        <v>0</v>
      </c>
      <c r="L105" s="38">
        <v>7</v>
      </c>
      <c r="M105" s="39">
        <v>16</v>
      </c>
      <c r="N105" s="37"/>
      <c r="O105" s="38"/>
      <c r="P105" s="39"/>
      <c r="Q105" s="37">
        <f t="shared" si="19"/>
        <v>0</v>
      </c>
      <c r="R105" s="38">
        <f t="shared" si="19"/>
        <v>7</v>
      </c>
      <c r="S105" s="39">
        <f t="shared" si="19"/>
        <v>16</v>
      </c>
      <c r="T105" s="40">
        <v>3.6</v>
      </c>
    </row>
    <row r="106" spans="1:21" s="24" customFormat="1" ht="15.75" hidden="1" customHeight="1" x14ac:dyDescent="0.2">
      <c r="A106" s="33"/>
      <c r="B106" s="65" t="s">
        <v>21</v>
      </c>
      <c r="C106" s="66" t="s">
        <v>125</v>
      </c>
      <c r="D106" s="67" t="s">
        <v>10</v>
      </c>
      <c r="E106" s="37"/>
      <c r="F106" s="38"/>
      <c r="G106" s="39"/>
      <c r="H106" s="37"/>
      <c r="I106" s="38"/>
      <c r="J106" s="39"/>
      <c r="K106" s="37">
        <v>0</v>
      </c>
      <c r="L106" s="38">
        <v>14</v>
      </c>
      <c r="M106" s="39">
        <v>23</v>
      </c>
      <c r="N106" s="37"/>
      <c r="O106" s="38"/>
      <c r="P106" s="39"/>
      <c r="Q106" s="37">
        <f t="shared" si="19"/>
        <v>0</v>
      </c>
      <c r="R106" s="38">
        <f t="shared" si="19"/>
        <v>14</v>
      </c>
      <c r="S106" s="39">
        <f t="shared" si="19"/>
        <v>23</v>
      </c>
      <c r="T106" s="40">
        <v>3.58</v>
      </c>
    </row>
    <row r="107" spans="1:21" s="24" customFormat="1" ht="15.75" hidden="1" customHeight="1" x14ac:dyDescent="0.2">
      <c r="A107" s="33"/>
      <c r="B107" s="65" t="s">
        <v>23</v>
      </c>
      <c r="C107" s="66" t="s">
        <v>126</v>
      </c>
      <c r="D107" s="69" t="s">
        <v>10</v>
      </c>
      <c r="E107" s="37"/>
      <c r="F107" s="38"/>
      <c r="G107" s="39"/>
      <c r="H107" s="37"/>
      <c r="I107" s="38"/>
      <c r="J107" s="39"/>
      <c r="K107" s="37">
        <v>0</v>
      </c>
      <c r="L107" s="38">
        <v>57</v>
      </c>
      <c r="M107" s="39">
        <v>53</v>
      </c>
      <c r="N107" s="37"/>
      <c r="O107" s="38"/>
      <c r="P107" s="39"/>
      <c r="Q107" s="37">
        <f t="shared" si="19"/>
        <v>0</v>
      </c>
      <c r="R107" s="38">
        <f t="shared" si="19"/>
        <v>57</v>
      </c>
      <c r="S107" s="39">
        <f t="shared" si="19"/>
        <v>53</v>
      </c>
      <c r="T107" s="40">
        <v>3.51</v>
      </c>
    </row>
    <row r="108" spans="1:21" s="24" customFormat="1" ht="15.75" hidden="1" customHeight="1" x14ac:dyDescent="0.2">
      <c r="A108" s="33"/>
      <c r="B108" s="65" t="s">
        <v>25</v>
      </c>
      <c r="C108" s="66" t="s">
        <v>127</v>
      </c>
      <c r="D108" s="67" t="s">
        <v>10</v>
      </c>
      <c r="E108" s="37"/>
      <c r="F108" s="38"/>
      <c r="G108" s="39"/>
      <c r="H108" s="37"/>
      <c r="I108" s="38"/>
      <c r="J108" s="39"/>
      <c r="K108" s="37">
        <v>0</v>
      </c>
      <c r="L108" s="38">
        <v>49</v>
      </c>
      <c r="M108" s="39">
        <v>37</v>
      </c>
      <c r="N108" s="37"/>
      <c r="O108" s="38"/>
      <c r="P108" s="39"/>
      <c r="Q108" s="37">
        <f t="shared" si="19"/>
        <v>0</v>
      </c>
      <c r="R108" s="38">
        <f t="shared" si="19"/>
        <v>49</v>
      </c>
      <c r="S108" s="39">
        <f t="shared" si="19"/>
        <v>37</v>
      </c>
      <c r="T108" s="40">
        <v>3.49</v>
      </c>
    </row>
    <row r="109" spans="1:21" s="24" customFormat="1" ht="15.75" hidden="1" customHeight="1" x14ac:dyDescent="0.2">
      <c r="A109" s="33"/>
      <c r="B109" s="65" t="s">
        <v>27</v>
      </c>
      <c r="C109" s="66" t="s">
        <v>128</v>
      </c>
      <c r="D109" s="69" t="s">
        <v>10</v>
      </c>
      <c r="E109" s="37"/>
      <c r="F109" s="38"/>
      <c r="G109" s="39"/>
      <c r="H109" s="37"/>
      <c r="I109" s="38"/>
      <c r="J109" s="39"/>
      <c r="K109" s="37">
        <v>0</v>
      </c>
      <c r="L109" s="38">
        <v>237</v>
      </c>
      <c r="M109" s="39">
        <v>346</v>
      </c>
      <c r="N109" s="37"/>
      <c r="O109" s="38"/>
      <c r="P109" s="39"/>
      <c r="Q109" s="37">
        <f t="shared" si="19"/>
        <v>0</v>
      </c>
      <c r="R109" s="38">
        <f t="shared" si="19"/>
        <v>237</v>
      </c>
      <c r="S109" s="39">
        <f t="shared" si="19"/>
        <v>346</v>
      </c>
      <c r="T109" s="40">
        <v>3.54</v>
      </c>
    </row>
    <row r="110" spans="1:21" s="24" customFormat="1" ht="15.75" hidden="1" customHeight="1" x14ac:dyDescent="0.2">
      <c r="A110" s="33"/>
      <c r="B110" s="100" t="s">
        <v>29</v>
      </c>
      <c r="C110" s="101" t="s">
        <v>129</v>
      </c>
      <c r="D110" s="102" t="s">
        <v>10</v>
      </c>
      <c r="E110" s="37"/>
      <c r="F110" s="38"/>
      <c r="G110" s="39"/>
      <c r="H110" s="37"/>
      <c r="I110" s="38"/>
      <c r="J110" s="39"/>
      <c r="K110" s="37">
        <v>0</v>
      </c>
      <c r="L110" s="38">
        <v>22</v>
      </c>
      <c r="M110" s="39">
        <v>47</v>
      </c>
      <c r="N110" s="37"/>
      <c r="O110" s="38"/>
      <c r="P110" s="39"/>
      <c r="Q110" s="37">
        <f t="shared" si="19"/>
        <v>0</v>
      </c>
      <c r="R110" s="38">
        <f t="shared" si="19"/>
        <v>22</v>
      </c>
      <c r="S110" s="39">
        <f t="shared" si="19"/>
        <v>47</v>
      </c>
      <c r="T110" s="40">
        <v>3.55</v>
      </c>
    </row>
    <row r="111" spans="1:21" s="42" customFormat="1" ht="15.75" hidden="1" customHeight="1" x14ac:dyDescent="0.2">
      <c r="A111" s="70"/>
      <c r="B111" s="71" t="s">
        <v>92</v>
      </c>
      <c r="C111" s="72" t="s">
        <v>93</v>
      </c>
      <c r="D111" s="103"/>
      <c r="E111" s="74">
        <f t="shared" ref="E111:S111" si="20">SUM(E112:E118)</f>
        <v>0</v>
      </c>
      <c r="F111" s="75">
        <f t="shared" si="20"/>
        <v>0</v>
      </c>
      <c r="G111" s="76">
        <f t="shared" si="20"/>
        <v>0</v>
      </c>
      <c r="H111" s="74">
        <f t="shared" si="20"/>
        <v>0</v>
      </c>
      <c r="I111" s="75">
        <f t="shared" si="20"/>
        <v>0</v>
      </c>
      <c r="J111" s="76">
        <f t="shared" si="20"/>
        <v>0</v>
      </c>
      <c r="K111" s="74">
        <f t="shared" si="20"/>
        <v>0</v>
      </c>
      <c r="L111" s="75">
        <f t="shared" si="20"/>
        <v>64</v>
      </c>
      <c r="M111" s="76">
        <f t="shared" si="20"/>
        <v>0</v>
      </c>
      <c r="N111" s="74">
        <f t="shared" si="20"/>
        <v>0</v>
      </c>
      <c r="O111" s="75">
        <f t="shared" si="20"/>
        <v>0</v>
      </c>
      <c r="P111" s="76">
        <f t="shared" si="20"/>
        <v>0</v>
      </c>
      <c r="Q111" s="74">
        <f t="shared" si="20"/>
        <v>0</v>
      </c>
      <c r="R111" s="75">
        <f t="shared" si="20"/>
        <v>64</v>
      </c>
      <c r="S111" s="76">
        <f t="shared" si="20"/>
        <v>0</v>
      </c>
      <c r="T111" s="77">
        <f>SUM(T112:T118)/1</f>
        <v>3.2</v>
      </c>
      <c r="U111" s="24"/>
    </row>
    <row r="112" spans="1:21" s="92" customFormat="1" ht="15.75" hidden="1" customHeight="1" x14ac:dyDescent="0.2">
      <c r="A112" s="33"/>
      <c r="B112" s="65" t="s">
        <v>17</v>
      </c>
      <c r="C112" s="35" t="s">
        <v>123</v>
      </c>
      <c r="D112" s="36" t="s">
        <v>10</v>
      </c>
      <c r="E112" s="37"/>
      <c r="F112" s="38"/>
      <c r="G112" s="39"/>
      <c r="H112" s="37"/>
      <c r="I112" s="38"/>
      <c r="J112" s="39"/>
      <c r="K112" s="37"/>
      <c r="L112" s="38"/>
      <c r="M112" s="39"/>
      <c r="N112" s="37"/>
      <c r="O112" s="38"/>
      <c r="P112" s="39"/>
      <c r="Q112" s="37">
        <f t="shared" ref="Q112:S118" si="21">SUM(E112,H112,K112,N112)</f>
        <v>0</v>
      </c>
      <c r="R112" s="38">
        <f t="shared" si="21"/>
        <v>0</v>
      </c>
      <c r="S112" s="39">
        <f t="shared" si="21"/>
        <v>0</v>
      </c>
      <c r="T112" s="40"/>
      <c r="U112" s="24"/>
    </row>
    <row r="113" spans="1:21" s="92" customFormat="1" ht="15.75" hidden="1" customHeight="1" x14ac:dyDescent="0.2">
      <c r="A113" s="33"/>
      <c r="B113" s="65" t="s">
        <v>19</v>
      </c>
      <c r="C113" s="35" t="s">
        <v>130</v>
      </c>
      <c r="D113" s="36" t="s">
        <v>10</v>
      </c>
      <c r="E113" s="37"/>
      <c r="F113" s="38"/>
      <c r="G113" s="39"/>
      <c r="H113" s="37"/>
      <c r="I113" s="38"/>
      <c r="J113" s="39"/>
      <c r="K113" s="37"/>
      <c r="L113" s="38"/>
      <c r="M113" s="39"/>
      <c r="N113" s="37"/>
      <c r="O113" s="38"/>
      <c r="P113" s="39"/>
      <c r="Q113" s="37">
        <f t="shared" si="21"/>
        <v>0</v>
      </c>
      <c r="R113" s="38">
        <f t="shared" si="21"/>
        <v>0</v>
      </c>
      <c r="S113" s="39">
        <f t="shared" si="21"/>
        <v>0</v>
      </c>
      <c r="T113" s="40"/>
      <c r="U113" s="24"/>
    </row>
    <row r="114" spans="1:21" s="92" customFormat="1" ht="15.75" hidden="1" customHeight="1" x14ac:dyDescent="0.2">
      <c r="A114" s="33"/>
      <c r="B114" s="65" t="s">
        <v>21</v>
      </c>
      <c r="C114" s="35" t="s">
        <v>125</v>
      </c>
      <c r="D114" s="36" t="s">
        <v>10</v>
      </c>
      <c r="E114" s="37"/>
      <c r="F114" s="38"/>
      <c r="G114" s="39"/>
      <c r="H114" s="37"/>
      <c r="I114" s="38"/>
      <c r="J114" s="39"/>
      <c r="K114" s="37"/>
      <c r="L114" s="38"/>
      <c r="M114" s="39"/>
      <c r="N114" s="37"/>
      <c r="O114" s="38"/>
      <c r="P114" s="39"/>
      <c r="Q114" s="37">
        <f t="shared" si="21"/>
        <v>0</v>
      </c>
      <c r="R114" s="38">
        <f t="shared" si="21"/>
        <v>0</v>
      </c>
      <c r="S114" s="39">
        <f t="shared" si="21"/>
        <v>0</v>
      </c>
      <c r="T114" s="40"/>
      <c r="U114" s="24"/>
    </row>
    <row r="115" spans="1:21" s="78" customFormat="1" ht="15.75" hidden="1" customHeight="1" x14ac:dyDescent="0.2">
      <c r="A115" s="33"/>
      <c r="B115" s="65" t="s">
        <v>23</v>
      </c>
      <c r="C115" s="35" t="s">
        <v>131</v>
      </c>
      <c r="D115" s="36" t="s">
        <v>10</v>
      </c>
      <c r="E115" s="37"/>
      <c r="F115" s="38"/>
      <c r="G115" s="39"/>
      <c r="H115" s="37"/>
      <c r="I115" s="38"/>
      <c r="J115" s="39"/>
      <c r="K115" s="37"/>
      <c r="L115" s="38"/>
      <c r="M115" s="39"/>
      <c r="N115" s="37"/>
      <c r="O115" s="38"/>
      <c r="P115" s="39"/>
      <c r="Q115" s="37">
        <f t="shared" si="21"/>
        <v>0</v>
      </c>
      <c r="R115" s="38">
        <f t="shared" si="21"/>
        <v>0</v>
      </c>
      <c r="S115" s="39">
        <f t="shared" si="21"/>
        <v>0</v>
      </c>
      <c r="T115" s="40"/>
      <c r="U115" s="24"/>
    </row>
    <row r="116" spans="1:21" s="78" customFormat="1" ht="15.75" hidden="1" customHeight="1" x14ac:dyDescent="0.2">
      <c r="A116" s="33"/>
      <c r="B116" s="65" t="s">
        <v>25</v>
      </c>
      <c r="C116" s="35" t="s">
        <v>132</v>
      </c>
      <c r="D116" s="36" t="s">
        <v>10</v>
      </c>
      <c r="E116" s="37"/>
      <c r="F116" s="38"/>
      <c r="G116" s="39"/>
      <c r="H116" s="37"/>
      <c r="I116" s="38"/>
      <c r="J116" s="39"/>
      <c r="K116" s="37"/>
      <c r="L116" s="38"/>
      <c r="M116" s="39"/>
      <c r="N116" s="37"/>
      <c r="O116" s="38"/>
      <c r="P116" s="39"/>
      <c r="Q116" s="37">
        <f t="shared" si="21"/>
        <v>0</v>
      </c>
      <c r="R116" s="38">
        <f t="shared" si="21"/>
        <v>0</v>
      </c>
      <c r="S116" s="39">
        <f t="shared" si="21"/>
        <v>0</v>
      </c>
      <c r="T116" s="40"/>
      <c r="U116" s="24"/>
    </row>
    <row r="117" spans="1:21" s="78" customFormat="1" ht="15.75" hidden="1" customHeight="1" x14ac:dyDescent="0.2">
      <c r="A117" s="33"/>
      <c r="B117" s="65" t="s">
        <v>27</v>
      </c>
      <c r="C117" s="35" t="s">
        <v>133</v>
      </c>
      <c r="D117" s="36" t="s">
        <v>10</v>
      </c>
      <c r="E117" s="37"/>
      <c r="F117" s="38"/>
      <c r="G117" s="39"/>
      <c r="H117" s="37"/>
      <c r="I117" s="38"/>
      <c r="J117" s="39"/>
      <c r="K117" s="37"/>
      <c r="L117" s="38"/>
      <c r="M117" s="39"/>
      <c r="N117" s="37"/>
      <c r="O117" s="38"/>
      <c r="P117" s="39"/>
      <c r="Q117" s="37">
        <f t="shared" si="21"/>
        <v>0</v>
      </c>
      <c r="R117" s="38">
        <f t="shared" si="21"/>
        <v>0</v>
      </c>
      <c r="S117" s="39">
        <f t="shared" si="21"/>
        <v>0</v>
      </c>
      <c r="T117" s="40"/>
      <c r="U117" s="24"/>
    </row>
    <row r="118" spans="1:21" s="24" customFormat="1" ht="15.75" hidden="1" customHeight="1" x14ac:dyDescent="0.2">
      <c r="A118" s="43"/>
      <c r="B118" s="91" t="s">
        <v>29</v>
      </c>
      <c r="C118" s="45" t="s">
        <v>129</v>
      </c>
      <c r="D118" s="46" t="s">
        <v>10</v>
      </c>
      <c r="E118" s="37"/>
      <c r="F118" s="38"/>
      <c r="G118" s="39"/>
      <c r="H118" s="37"/>
      <c r="I118" s="38"/>
      <c r="J118" s="39"/>
      <c r="K118" s="37">
        <v>0</v>
      </c>
      <c r="L118" s="38">
        <v>64</v>
      </c>
      <c r="M118" s="39">
        <v>0</v>
      </c>
      <c r="N118" s="37"/>
      <c r="O118" s="38"/>
      <c r="P118" s="39"/>
      <c r="Q118" s="37">
        <f t="shared" si="21"/>
        <v>0</v>
      </c>
      <c r="R118" s="38">
        <f t="shared" si="21"/>
        <v>64</v>
      </c>
      <c r="S118" s="39">
        <f t="shared" si="21"/>
        <v>0</v>
      </c>
      <c r="T118" s="40">
        <v>3.2</v>
      </c>
    </row>
    <row r="119" spans="1:21" s="24" customFormat="1" ht="15.6" hidden="1" customHeight="1" x14ac:dyDescent="0.2">
      <c r="A119" s="82"/>
      <c r="B119" s="83"/>
      <c r="C119" s="84"/>
      <c r="D119" s="85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7"/>
      <c r="R119" s="87"/>
      <c r="S119" s="87"/>
      <c r="T119" s="88"/>
    </row>
    <row r="120" spans="1:21" s="42" customFormat="1" ht="14.1" hidden="1" customHeight="1" x14ac:dyDescent="0.2">
      <c r="A120" s="690" t="s">
        <v>2</v>
      </c>
      <c r="B120" s="693" t="s">
        <v>3</v>
      </c>
      <c r="C120" s="694"/>
      <c r="D120" s="697" t="s">
        <v>4</v>
      </c>
      <c r="E120" s="8" t="s">
        <v>5</v>
      </c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700" t="s">
        <v>6</v>
      </c>
      <c r="R120" s="701"/>
      <c r="S120" s="702"/>
      <c r="T120" s="706" t="s">
        <v>7</v>
      </c>
      <c r="U120" s="24"/>
    </row>
    <row r="121" spans="1:21" s="42" customFormat="1" ht="14.1" hidden="1" customHeight="1" x14ac:dyDescent="0.2">
      <c r="A121" s="691"/>
      <c r="B121" s="695"/>
      <c r="C121" s="696"/>
      <c r="D121" s="698"/>
      <c r="E121" s="8" t="s">
        <v>8</v>
      </c>
      <c r="F121" s="11"/>
      <c r="G121" s="12"/>
      <c r="H121" s="8" t="s">
        <v>9</v>
      </c>
      <c r="I121" s="11"/>
      <c r="J121" s="12"/>
      <c r="K121" s="8" t="s">
        <v>10</v>
      </c>
      <c r="L121" s="11"/>
      <c r="M121" s="12"/>
      <c r="N121" s="8" t="s">
        <v>11</v>
      </c>
      <c r="O121" s="11"/>
      <c r="P121" s="12"/>
      <c r="Q121" s="703"/>
      <c r="R121" s="704"/>
      <c r="S121" s="705"/>
      <c r="T121" s="707"/>
      <c r="U121" s="24"/>
    </row>
    <row r="122" spans="1:21" s="42" customFormat="1" ht="38.25" hidden="1" customHeight="1" x14ac:dyDescent="0.2">
      <c r="A122" s="692"/>
      <c r="B122" s="695"/>
      <c r="C122" s="696"/>
      <c r="D122" s="699"/>
      <c r="E122" s="13" t="s">
        <v>12</v>
      </c>
      <c r="F122" s="14" t="s">
        <v>13</v>
      </c>
      <c r="G122" s="15" t="s">
        <v>14</v>
      </c>
      <c r="H122" s="13" t="s">
        <v>12</v>
      </c>
      <c r="I122" s="14" t="s">
        <v>13</v>
      </c>
      <c r="J122" s="15" t="s">
        <v>14</v>
      </c>
      <c r="K122" s="13" t="s">
        <v>12</v>
      </c>
      <c r="L122" s="14" t="s">
        <v>13</v>
      </c>
      <c r="M122" s="15" t="s">
        <v>14</v>
      </c>
      <c r="N122" s="13" t="s">
        <v>12</v>
      </c>
      <c r="O122" s="14" t="s">
        <v>13</v>
      </c>
      <c r="P122" s="15" t="s">
        <v>14</v>
      </c>
      <c r="Q122" s="13" t="s">
        <v>12</v>
      </c>
      <c r="R122" s="14" t="s">
        <v>13</v>
      </c>
      <c r="S122" s="15" t="s">
        <v>14</v>
      </c>
      <c r="T122" s="707"/>
      <c r="U122" s="24"/>
    </row>
    <row r="123" spans="1:21" s="78" customFormat="1" ht="13.15" hidden="1" customHeight="1" x14ac:dyDescent="0.2">
      <c r="A123" s="51" t="s">
        <v>134</v>
      </c>
      <c r="B123" s="17" t="s">
        <v>135</v>
      </c>
      <c r="C123" s="18"/>
      <c r="D123" s="104"/>
      <c r="E123" s="53">
        <f t="shared" ref="E123:S123" si="22">E124+E134</f>
        <v>0</v>
      </c>
      <c r="F123" s="54">
        <f t="shared" si="22"/>
        <v>0</v>
      </c>
      <c r="G123" s="55">
        <f t="shared" si="22"/>
        <v>0</v>
      </c>
      <c r="H123" s="53">
        <f t="shared" si="22"/>
        <v>0</v>
      </c>
      <c r="I123" s="54">
        <f t="shared" si="22"/>
        <v>0</v>
      </c>
      <c r="J123" s="55">
        <f t="shared" si="22"/>
        <v>0</v>
      </c>
      <c r="K123" s="53">
        <f t="shared" si="22"/>
        <v>0</v>
      </c>
      <c r="L123" s="54">
        <f t="shared" si="22"/>
        <v>133</v>
      </c>
      <c r="M123" s="55">
        <f t="shared" si="22"/>
        <v>196</v>
      </c>
      <c r="N123" s="53">
        <f t="shared" si="22"/>
        <v>0</v>
      </c>
      <c r="O123" s="54">
        <f t="shared" si="22"/>
        <v>11</v>
      </c>
      <c r="P123" s="55">
        <f t="shared" si="22"/>
        <v>38</v>
      </c>
      <c r="Q123" s="53">
        <f t="shared" si="22"/>
        <v>0</v>
      </c>
      <c r="R123" s="54">
        <f t="shared" si="22"/>
        <v>144</v>
      </c>
      <c r="S123" s="55">
        <f t="shared" si="22"/>
        <v>234</v>
      </c>
      <c r="T123" s="56">
        <f>(T124+T134)/2</f>
        <v>3.6124999999999998</v>
      </c>
      <c r="U123" s="24"/>
    </row>
    <row r="124" spans="1:21" s="42" customFormat="1" ht="13.15" hidden="1" customHeight="1" x14ac:dyDescent="0.2">
      <c r="A124" s="57"/>
      <c r="B124" s="58" t="s">
        <v>71</v>
      </c>
      <c r="C124" s="59" t="s">
        <v>72</v>
      </c>
      <c r="D124" s="95"/>
      <c r="E124" s="61">
        <f>SUM(E125:E133)</f>
        <v>0</v>
      </c>
      <c r="F124" s="62">
        <f>SUM(F125:F133)</f>
        <v>0</v>
      </c>
      <c r="G124" s="63">
        <f>SUM(G125:G133)</f>
        <v>0</v>
      </c>
      <c r="H124" s="61">
        <f t="shared" ref="H124:S124" si="23">SUM(H125:H133)</f>
        <v>0</v>
      </c>
      <c r="I124" s="62">
        <f t="shared" si="23"/>
        <v>0</v>
      </c>
      <c r="J124" s="63">
        <f t="shared" si="23"/>
        <v>0</v>
      </c>
      <c r="K124" s="61">
        <f>SUM(K125:K133)</f>
        <v>0</v>
      </c>
      <c r="L124" s="62">
        <f t="shared" si="23"/>
        <v>123</v>
      </c>
      <c r="M124" s="63">
        <f t="shared" si="23"/>
        <v>156</v>
      </c>
      <c r="N124" s="61">
        <f t="shared" si="23"/>
        <v>0</v>
      </c>
      <c r="O124" s="62">
        <f t="shared" si="23"/>
        <v>11</v>
      </c>
      <c r="P124" s="63">
        <f t="shared" si="23"/>
        <v>38</v>
      </c>
      <c r="Q124" s="61">
        <f t="shared" si="23"/>
        <v>0</v>
      </c>
      <c r="R124" s="62">
        <f t="shared" si="23"/>
        <v>134</v>
      </c>
      <c r="S124" s="63">
        <f t="shared" si="23"/>
        <v>194</v>
      </c>
      <c r="T124" s="64">
        <f>SUM(T125:T133)/8</f>
        <v>3.6149999999999998</v>
      </c>
      <c r="U124" s="24"/>
    </row>
    <row r="125" spans="1:21" s="24" customFormat="1" ht="13.15" hidden="1" customHeight="1" x14ac:dyDescent="0.2">
      <c r="A125" s="33" t="s">
        <v>73</v>
      </c>
      <c r="B125" s="65" t="s">
        <v>17</v>
      </c>
      <c r="C125" s="66" t="s">
        <v>136</v>
      </c>
      <c r="D125" s="67" t="s">
        <v>10</v>
      </c>
      <c r="E125" s="37"/>
      <c r="F125" s="38"/>
      <c r="G125" s="39"/>
      <c r="H125" s="37"/>
      <c r="I125" s="38"/>
      <c r="J125" s="39"/>
      <c r="K125" s="37">
        <v>0</v>
      </c>
      <c r="L125" s="38">
        <v>42</v>
      </c>
      <c r="M125" s="39">
        <v>47</v>
      </c>
      <c r="N125" s="37"/>
      <c r="O125" s="38"/>
      <c r="P125" s="39"/>
      <c r="Q125" s="37">
        <f t="shared" ref="Q125:S133" si="24">SUM(E125,H125,K125,N125)</f>
        <v>0</v>
      </c>
      <c r="R125" s="38">
        <f t="shared" si="24"/>
        <v>42</v>
      </c>
      <c r="S125" s="39">
        <f t="shared" si="24"/>
        <v>47</v>
      </c>
      <c r="T125" s="40">
        <v>3.53</v>
      </c>
    </row>
    <row r="126" spans="1:21" s="24" customFormat="1" ht="13.15" hidden="1" customHeight="1" x14ac:dyDescent="0.2">
      <c r="A126" s="33"/>
      <c r="B126" s="65" t="s">
        <v>19</v>
      </c>
      <c r="C126" s="66" t="s">
        <v>137</v>
      </c>
      <c r="D126" s="67" t="s">
        <v>10</v>
      </c>
      <c r="E126" s="37"/>
      <c r="F126" s="38"/>
      <c r="G126" s="39"/>
      <c r="H126" s="37"/>
      <c r="I126" s="38"/>
      <c r="J126" s="39"/>
      <c r="K126" s="37">
        <v>0</v>
      </c>
      <c r="L126" s="38">
        <v>17</v>
      </c>
      <c r="M126" s="39">
        <v>18</v>
      </c>
      <c r="N126" s="37"/>
      <c r="O126" s="38"/>
      <c r="P126" s="39"/>
      <c r="Q126" s="37">
        <f t="shared" si="24"/>
        <v>0</v>
      </c>
      <c r="R126" s="38">
        <f t="shared" si="24"/>
        <v>17</v>
      </c>
      <c r="S126" s="39">
        <f t="shared" si="24"/>
        <v>18</v>
      </c>
      <c r="T126" s="40">
        <v>3.51</v>
      </c>
    </row>
    <row r="127" spans="1:21" s="24" customFormat="1" ht="13.15" hidden="1" customHeight="1" x14ac:dyDescent="0.2">
      <c r="A127" s="33"/>
      <c r="B127" s="65" t="s">
        <v>21</v>
      </c>
      <c r="C127" s="66" t="s">
        <v>138</v>
      </c>
      <c r="D127" s="67" t="s">
        <v>10</v>
      </c>
      <c r="E127" s="37"/>
      <c r="F127" s="38"/>
      <c r="G127" s="39"/>
      <c r="H127" s="37"/>
      <c r="I127" s="38"/>
      <c r="J127" s="39"/>
      <c r="K127" s="37">
        <v>0</v>
      </c>
      <c r="L127" s="38">
        <v>16</v>
      </c>
      <c r="M127" s="39">
        <v>24</v>
      </c>
      <c r="N127" s="37"/>
      <c r="O127" s="38"/>
      <c r="P127" s="39"/>
      <c r="Q127" s="37">
        <f t="shared" si="24"/>
        <v>0</v>
      </c>
      <c r="R127" s="38">
        <f t="shared" si="24"/>
        <v>16</v>
      </c>
      <c r="S127" s="39">
        <f t="shared" si="24"/>
        <v>24</v>
      </c>
      <c r="T127" s="40">
        <v>3.56</v>
      </c>
    </row>
    <row r="128" spans="1:21" s="24" customFormat="1" ht="13.15" hidden="1" customHeight="1" x14ac:dyDescent="0.2">
      <c r="A128" s="33"/>
      <c r="B128" s="65" t="s">
        <v>23</v>
      </c>
      <c r="C128" s="66" t="s">
        <v>139</v>
      </c>
      <c r="D128" s="67" t="s">
        <v>10</v>
      </c>
      <c r="E128" s="37"/>
      <c r="F128" s="38"/>
      <c r="G128" s="39"/>
      <c r="H128" s="37"/>
      <c r="I128" s="38"/>
      <c r="J128" s="39"/>
      <c r="K128" s="37">
        <v>0</v>
      </c>
      <c r="L128" s="38">
        <v>18</v>
      </c>
      <c r="M128" s="39">
        <v>20</v>
      </c>
      <c r="N128" s="37"/>
      <c r="O128" s="38"/>
      <c r="P128" s="39"/>
      <c r="Q128" s="37">
        <f t="shared" si="24"/>
        <v>0</v>
      </c>
      <c r="R128" s="38">
        <f t="shared" si="24"/>
        <v>18</v>
      </c>
      <c r="S128" s="39">
        <f t="shared" si="24"/>
        <v>20</v>
      </c>
      <c r="T128" s="40">
        <v>3.56</v>
      </c>
    </row>
    <row r="129" spans="1:21" s="24" customFormat="1" ht="13.15" hidden="1" customHeight="1" x14ac:dyDescent="0.2">
      <c r="A129" s="33"/>
      <c r="B129" s="65" t="s">
        <v>25</v>
      </c>
      <c r="C129" s="66" t="s">
        <v>140</v>
      </c>
      <c r="D129" s="67" t="s">
        <v>11</v>
      </c>
      <c r="E129" s="37"/>
      <c r="F129" s="38"/>
      <c r="G129" s="39"/>
      <c r="H129" s="37"/>
      <c r="I129" s="38"/>
      <c r="J129" s="39"/>
      <c r="K129" s="37"/>
      <c r="L129" s="38"/>
      <c r="M129" s="39"/>
      <c r="N129" s="37"/>
      <c r="O129" s="38">
        <v>11</v>
      </c>
      <c r="P129" s="39">
        <v>38</v>
      </c>
      <c r="Q129" s="37">
        <f t="shared" si="24"/>
        <v>0</v>
      </c>
      <c r="R129" s="38">
        <f t="shared" si="24"/>
        <v>11</v>
      </c>
      <c r="S129" s="39">
        <f t="shared" si="24"/>
        <v>38</v>
      </c>
      <c r="T129" s="40">
        <v>3.63</v>
      </c>
    </row>
    <row r="130" spans="1:21" s="24" customFormat="1" ht="13.15" hidden="1" customHeight="1" x14ac:dyDescent="0.2">
      <c r="A130" s="33"/>
      <c r="B130" s="65" t="s">
        <v>27</v>
      </c>
      <c r="C130" s="66" t="s">
        <v>141</v>
      </c>
      <c r="D130" s="67" t="s">
        <v>10</v>
      </c>
      <c r="E130" s="37"/>
      <c r="F130" s="38"/>
      <c r="G130" s="39"/>
      <c r="H130" s="37"/>
      <c r="I130" s="38"/>
      <c r="J130" s="39"/>
      <c r="K130" s="37">
        <v>0</v>
      </c>
      <c r="L130" s="38">
        <v>21</v>
      </c>
      <c r="M130" s="39">
        <v>20</v>
      </c>
      <c r="N130" s="37"/>
      <c r="O130" s="38"/>
      <c r="P130" s="39"/>
      <c r="Q130" s="37">
        <f t="shared" si="24"/>
        <v>0</v>
      </c>
      <c r="R130" s="38">
        <f t="shared" si="24"/>
        <v>21</v>
      </c>
      <c r="S130" s="39">
        <f t="shared" si="24"/>
        <v>20</v>
      </c>
      <c r="T130" s="40">
        <v>3.54</v>
      </c>
    </row>
    <row r="131" spans="1:21" s="24" customFormat="1" ht="13.15" hidden="1" customHeight="1" x14ac:dyDescent="0.2">
      <c r="A131" s="33"/>
      <c r="B131" s="65" t="s">
        <v>29</v>
      </c>
      <c r="C131" s="66" t="s">
        <v>142</v>
      </c>
      <c r="D131" s="67" t="s">
        <v>10</v>
      </c>
      <c r="E131" s="37"/>
      <c r="F131" s="38"/>
      <c r="G131" s="39"/>
      <c r="H131" s="37"/>
      <c r="I131" s="38"/>
      <c r="J131" s="39"/>
      <c r="K131" s="37">
        <v>0</v>
      </c>
      <c r="L131" s="38">
        <v>9</v>
      </c>
      <c r="M131" s="39">
        <v>26</v>
      </c>
      <c r="N131" s="37"/>
      <c r="O131" s="38"/>
      <c r="P131" s="39"/>
      <c r="Q131" s="37">
        <f t="shared" si="24"/>
        <v>0</v>
      </c>
      <c r="R131" s="38">
        <f t="shared" si="24"/>
        <v>9</v>
      </c>
      <c r="S131" s="39">
        <f t="shared" si="24"/>
        <v>26</v>
      </c>
      <c r="T131" s="40">
        <v>3.63</v>
      </c>
    </row>
    <row r="132" spans="1:21" s="24" customFormat="1" ht="13.15" hidden="1" customHeight="1" x14ac:dyDescent="0.2">
      <c r="A132" s="33"/>
      <c r="B132" s="65" t="s">
        <v>31</v>
      </c>
      <c r="C132" s="66" t="s">
        <v>143</v>
      </c>
      <c r="D132" s="67" t="s">
        <v>10</v>
      </c>
      <c r="E132" s="37"/>
      <c r="F132" s="38"/>
      <c r="G132" s="39"/>
      <c r="H132" s="37"/>
      <c r="I132" s="38"/>
      <c r="J132" s="39"/>
      <c r="K132" s="37">
        <v>0</v>
      </c>
      <c r="L132" s="38">
        <v>0</v>
      </c>
      <c r="M132" s="39">
        <v>1</v>
      </c>
      <c r="N132" s="37"/>
      <c r="O132" s="38"/>
      <c r="P132" s="39"/>
      <c r="Q132" s="37">
        <f t="shared" si="24"/>
        <v>0</v>
      </c>
      <c r="R132" s="38">
        <f t="shared" si="24"/>
        <v>0</v>
      </c>
      <c r="S132" s="39">
        <f t="shared" si="24"/>
        <v>1</v>
      </c>
      <c r="T132" s="40">
        <v>3.96</v>
      </c>
    </row>
    <row r="133" spans="1:21" s="24" customFormat="1" ht="13.15" hidden="1" customHeight="1" x14ac:dyDescent="0.2">
      <c r="A133" s="33"/>
      <c r="B133" s="100" t="s">
        <v>33</v>
      </c>
      <c r="C133" s="101" t="s">
        <v>144</v>
      </c>
      <c r="D133" s="102" t="s">
        <v>10</v>
      </c>
      <c r="E133" s="37"/>
      <c r="F133" s="38"/>
      <c r="G133" s="39"/>
      <c r="H133" s="37"/>
      <c r="I133" s="38"/>
      <c r="J133" s="39"/>
      <c r="K133" s="37"/>
      <c r="L133" s="38"/>
      <c r="M133" s="39"/>
      <c r="N133" s="37"/>
      <c r="O133" s="38"/>
      <c r="P133" s="39"/>
      <c r="Q133" s="37">
        <f t="shared" si="24"/>
        <v>0</v>
      </c>
      <c r="R133" s="38">
        <f t="shared" si="24"/>
        <v>0</v>
      </c>
      <c r="S133" s="39">
        <f t="shared" si="24"/>
        <v>0</v>
      </c>
      <c r="T133" s="40"/>
    </row>
    <row r="134" spans="1:21" s="24" customFormat="1" ht="13.15" hidden="1" customHeight="1" x14ac:dyDescent="0.2">
      <c r="A134" s="70"/>
      <c r="B134" s="71" t="s">
        <v>92</v>
      </c>
      <c r="C134" s="72" t="s">
        <v>93</v>
      </c>
      <c r="D134" s="103"/>
      <c r="E134" s="74">
        <f>SUM(E135:E139)</f>
        <v>0</v>
      </c>
      <c r="F134" s="75">
        <f>SUM(F135:F139)</f>
        <v>0</v>
      </c>
      <c r="G134" s="76">
        <f>SUM(G135:G139)</f>
        <v>0</v>
      </c>
      <c r="H134" s="74">
        <f t="shared" ref="H134:S134" si="25">SUM(H135:H139)</f>
        <v>0</v>
      </c>
      <c r="I134" s="75">
        <f t="shared" si="25"/>
        <v>0</v>
      </c>
      <c r="J134" s="76">
        <f t="shared" si="25"/>
        <v>0</v>
      </c>
      <c r="K134" s="74">
        <f t="shared" si="25"/>
        <v>0</v>
      </c>
      <c r="L134" s="75">
        <f t="shared" si="25"/>
        <v>10</v>
      </c>
      <c r="M134" s="76">
        <f t="shared" si="25"/>
        <v>40</v>
      </c>
      <c r="N134" s="74">
        <f t="shared" si="25"/>
        <v>0</v>
      </c>
      <c r="O134" s="75">
        <f t="shared" si="25"/>
        <v>0</v>
      </c>
      <c r="P134" s="76">
        <f t="shared" si="25"/>
        <v>0</v>
      </c>
      <c r="Q134" s="74">
        <f>SUM(Q135:Q139)</f>
        <v>0</v>
      </c>
      <c r="R134" s="75">
        <f t="shared" si="25"/>
        <v>10</v>
      </c>
      <c r="S134" s="76">
        <f t="shared" si="25"/>
        <v>40</v>
      </c>
      <c r="T134" s="77">
        <f>SUM(T135:T139)/2</f>
        <v>3.6100000000000003</v>
      </c>
    </row>
    <row r="135" spans="1:21" s="42" customFormat="1" ht="13.15" hidden="1" customHeight="1" x14ac:dyDescent="0.2">
      <c r="A135" s="33" t="s">
        <v>73</v>
      </c>
      <c r="B135" s="105" t="s">
        <v>17</v>
      </c>
      <c r="C135" s="35" t="s">
        <v>145</v>
      </c>
      <c r="D135" s="36" t="s">
        <v>10</v>
      </c>
      <c r="E135" s="37"/>
      <c r="F135" s="38"/>
      <c r="G135" s="39"/>
      <c r="H135" s="37"/>
      <c r="I135" s="38"/>
      <c r="J135" s="39"/>
      <c r="K135" s="37"/>
      <c r="L135" s="38"/>
      <c r="M135" s="39"/>
      <c r="N135" s="37"/>
      <c r="O135" s="38"/>
      <c r="P135" s="39"/>
      <c r="Q135" s="37">
        <f t="shared" ref="Q135:S139" si="26">SUM(E135,H135,K135,N135)</f>
        <v>0</v>
      </c>
      <c r="R135" s="38">
        <f t="shared" si="26"/>
        <v>0</v>
      </c>
      <c r="S135" s="39">
        <f t="shared" si="26"/>
        <v>0</v>
      </c>
      <c r="T135" s="40"/>
      <c r="U135" s="24"/>
    </row>
    <row r="136" spans="1:21" s="24" customFormat="1" ht="13.15" hidden="1" customHeight="1" x14ac:dyDescent="0.2">
      <c r="A136" s="33"/>
      <c r="B136" s="65" t="s">
        <v>19</v>
      </c>
      <c r="C136" s="66" t="s">
        <v>146</v>
      </c>
      <c r="D136" s="67" t="s">
        <v>10</v>
      </c>
      <c r="E136" s="37"/>
      <c r="F136" s="38"/>
      <c r="G136" s="39"/>
      <c r="H136" s="37"/>
      <c r="I136" s="38"/>
      <c r="J136" s="39"/>
      <c r="K136" s="37"/>
      <c r="L136" s="38">
        <v>3</v>
      </c>
      <c r="M136" s="39">
        <v>19</v>
      </c>
      <c r="N136" s="37"/>
      <c r="O136" s="38"/>
      <c r="P136" s="39"/>
      <c r="Q136" s="37">
        <f t="shared" si="26"/>
        <v>0</v>
      </c>
      <c r="R136" s="38">
        <f t="shared" si="26"/>
        <v>3</v>
      </c>
      <c r="S136" s="39">
        <f t="shared" si="26"/>
        <v>19</v>
      </c>
      <c r="T136" s="40">
        <v>3.62</v>
      </c>
    </row>
    <row r="137" spans="1:21" s="24" customFormat="1" ht="13.15" hidden="1" customHeight="1" x14ac:dyDescent="0.2">
      <c r="A137" s="33"/>
      <c r="B137" s="65" t="s">
        <v>21</v>
      </c>
      <c r="C137" s="66" t="s">
        <v>142</v>
      </c>
      <c r="D137" s="67" t="s">
        <v>10</v>
      </c>
      <c r="E137" s="37"/>
      <c r="F137" s="38"/>
      <c r="G137" s="39"/>
      <c r="H137" s="37"/>
      <c r="I137" s="38"/>
      <c r="J137" s="39"/>
      <c r="K137" s="37"/>
      <c r="L137" s="38">
        <v>7</v>
      </c>
      <c r="M137" s="39">
        <v>21</v>
      </c>
      <c r="N137" s="37"/>
      <c r="O137" s="38"/>
      <c r="P137" s="39"/>
      <c r="Q137" s="37">
        <f t="shared" si="26"/>
        <v>0</v>
      </c>
      <c r="R137" s="38">
        <f t="shared" si="26"/>
        <v>7</v>
      </c>
      <c r="S137" s="39">
        <f t="shared" si="26"/>
        <v>21</v>
      </c>
      <c r="T137" s="40">
        <v>3.6</v>
      </c>
    </row>
    <row r="138" spans="1:21" s="24" customFormat="1" ht="13.15" hidden="1" customHeight="1" x14ac:dyDescent="0.2">
      <c r="A138" s="33"/>
      <c r="B138" s="65" t="s">
        <v>23</v>
      </c>
      <c r="C138" s="66" t="s">
        <v>137</v>
      </c>
      <c r="D138" s="67" t="s">
        <v>10</v>
      </c>
      <c r="E138" s="37"/>
      <c r="F138" s="38"/>
      <c r="G138" s="39"/>
      <c r="H138" s="37"/>
      <c r="I138" s="38"/>
      <c r="J138" s="39"/>
      <c r="K138" s="37"/>
      <c r="L138" s="38"/>
      <c r="M138" s="39"/>
      <c r="N138" s="37"/>
      <c r="O138" s="38"/>
      <c r="P138" s="39"/>
      <c r="Q138" s="37">
        <f t="shared" si="26"/>
        <v>0</v>
      </c>
      <c r="R138" s="38">
        <f t="shared" si="26"/>
        <v>0</v>
      </c>
      <c r="S138" s="39">
        <f t="shared" si="26"/>
        <v>0</v>
      </c>
      <c r="T138" s="40"/>
    </row>
    <row r="139" spans="1:21" s="24" customFormat="1" ht="13.15" hidden="1" customHeight="1" x14ac:dyDescent="0.2">
      <c r="A139" s="43"/>
      <c r="B139" s="91" t="s">
        <v>25</v>
      </c>
      <c r="C139" s="80" t="s">
        <v>147</v>
      </c>
      <c r="D139" s="81" t="s">
        <v>10</v>
      </c>
      <c r="E139" s="37"/>
      <c r="F139" s="38"/>
      <c r="G139" s="39"/>
      <c r="H139" s="37"/>
      <c r="I139" s="38"/>
      <c r="J139" s="39"/>
      <c r="K139" s="37"/>
      <c r="L139" s="38"/>
      <c r="M139" s="39"/>
      <c r="N139" s="37"/>
      <c r="O139" s="38"/>
      <c r="P139" s="39"/>
      <c r="Q139" s="37">
        <f t="shared" si="26"/>
        <v>0</v>
      </c>
      <c r="R139" s="38">
        <f t="shared" si="26"/>
        <v>0</v>
      </c>
      <c r="S139" s="39">
        <f t="shared" si="26"/>
        <v>0</v>
      </c>
      <c r="T139" s="40"/>
    </row>
    <row r="140" spans="1:21" s="78" customFormat="1" ht="13.15" hidden="1" customHeight="1" x14ac:dyDescent="0.2">
      <c r="A140" s="51" t="s">
        <v>148</v>
      </c>
      <c r="B140" s="17" t="s">
        <v>149</v>
      </c>
      <c r="C140" s="18"/>
      <c r="D140" s="52"/>
      <c r="E140" s="53">
        <f t="shared" ref="E140:S140" si="27">E141+E151</f>
        <v>0</v>
      </c>
      <c r="F140" s="54">
        <f t="shared" si="27"/>
        <v>0</v>
      </c>
      <c r="G140" s="55">
        <f t="shared" si="27"/>
        <v>0</v>
      </c>
      <c r="H140" s="53">
        <f t="shared" si="27"/>
        <v>0</v>
      </c>
      <c r="I140" s="54">
        <f t="shared" si="27"/>
        <v>0</v>
      </c>
      <c r="J140" s="55">
        <f t="shared" si="27"/>
        <v>0</v>
      </c>
      <c r="K140" s="53">
        <f t="shared" si="27"/>
        <v>0</v>
      </c>
      <c r="L140" s="54">
        <f t="shared" si="27"/>
        <v>169</v>
      </c>
      <c r="M140" s="55">
        <f t="shared" si="27"/>
        <v>227</v>
      </c>
      <c r="N140" s="53">
        <f t="shared" si="27"/>
        <v>0</v>
      </c>
      <c r="O140" s="54">
        <f t="shared" si="27"/>
        <v>0</v>
      </c>
      <c r="P140" s="55">
        <f t="shared" si="27"/>
        <v>0</v>
      </c>
      <c r="Q140" s="53">
        <f t="shared" si="27"/>
        <v>0</v>
      </c>
      <c r="R140" s="54">
        <f t="shared" si="27"/>
        <v>169</v>
      </c>
      <c r="S140" s="55">
        <f t="shared" si="27"/>
        <v>227</v>
      </c>
      <c r="T140" s="56">
        <f>(T141+T151)/1</f>
        <v>3.5237500000000006</v>
      </c>
      <c r="U140" s="24"/>
    </row>
    <row r="141" spans="1:21" s="106" customFormat="1" ht="13.15" hidden="1" customHeight="1" x14ac:dyDescent="0.2">
      <c r="A141" s="57"/>
      <c r="B141" s="58" t="s">
        <v>71</v>
      </c>
      <c r="C141" s="59" t="s">
        <v>72</v>
      </c>
      <c r="D141" s="95"/>
      <c r="E141" s="61">
        <f>SUM(E142:E150)</f>
        <v>0</v>
      </c>
      <c r="F141" s="62">
        <f>SUM(F142:F150)</f>
        <v>0</v>
      </c>
      <c r="G141" s="63">
        <f>SUM(G142:G150)</f>
        <v>0</v>
      </c>
      <c r="H141" s="61">
        <f t="shared" ref="H141:S141" si="28">SUM(H142:H150)</f>
        <v>0</v>
      </c>
      <c r="I141" s="62">
        <f t="shared" si="28"/>
        <v>0</v>
      </c>
      <c r="J141" s="63">
        <f t="shared" si="28"/>
        <v>0</v>
      </c>
      <c r="K141" s="61">
        <f t="shared" si="28"/>
        <v>0</v>
      </c>
      <c r="L141" s="62">
        <f t="shared" si="28"/>
        <v>169</v>
      </c>
      <c r="M141" s="63">
        <f t="shared" si="28"/>
        <v>227</v>
      </c>
      <c r="N141" s="61">
        <f t="shared" si="28"/>
        <v>0</v>
      </c>
      <c r="O141" s="62">
        <f t="shared" si="28"/>
        <v>0</v>
      </c>
      <c r="P141" s="63">
        <f t="shared" si="28"/>
        <v>0</v>
      </c>
      <c r="Q141" s="61">
        <f t="shared" si="28"/>
        <v>0</v>
      </c>
      <c r="R141" s="62">
        <f t="shared" si="28"/>
        <v>169</v>
      </c>
      <c r="S141" s="63">
        <f t="shared" si="28"/>
        <v>227</v>
      </c>
      <c r="T141" s="64">
        <f>SUM(T142:T150)/8</f>
        <v>3.5237500000000006</v>
      </c>
      <c r="U141" s="24"/>
    </row>
    <row r="142" spans="1:21" s="24" customFormat="1" ht="13.15" hidden="1" customHeight="1" x14ac:dyDescent="0.2">
      <c r="A142" s="33" t="s">
        <v>73</v>
      </c>
      <c r="B142" s="65" t="s">
        <v>17</v>
      </c>
      <c r="C142" s="66" t="s">
        <v>150</v>
      </c>
      <c r="D142" s="67" t="s">
        <v>10</v>
      </c>
      <c r="E142" s="37"/>
      <c r="F142" s="38"/>
      <c r="G142" s="39"/>
      <c r="H142" s="37"/>
      <c r="I142" s="38"/>
      <c r="J142" s="39"/>
      <c r="K142" s="37">
        <v>0</v>
      </c>
      <c r="L142" s="38">
        <v>19</v>
      </c>
      <c r="M142" s="39">
        <v>48</v>
      </c>
      <c r="N142" s="37"/>
      <c r="O142" s="38"/>
      <c r="P142" s="39"/>
      <c r="Q142" s="37">
        <f t="shared" ref="Q142:S150" si="29">SUM(E142,H142,K142,N142)</f>
        <v>0</v>
      </c>
      <c r="R142" s="38">
        <f t="shared" si="29"/>
        <v>19</v>
      </c>
      <c r="S142" s="39">
        <f t="shared" si="29"/>
        <v>48</v>
      </c>
      <c r="T142" s="40">
        <v>3.58</v>
      </c>
    </row>
    <row r="143" spans="1:21" s="24" customFormat="1" ht="13.15" hidden="1" customHeight="1" x14ac:dyDescent="0.2">
      <c r="A143" s="33"/>
      <c r="B143" s="65" t="s">
        <v>19</v>
      </c>
      <c r="C143" s="66" t="s">
        <v>151</v>
      </c>
      <c r="D143" s="67" t="s">
        <v>10</v>
      </c>
      <c r="E143" s="37"/>
      <c r="F143" s="38"/>
      <c r="G143" s="39"/>
      <c r="H143" s="37"/>
      <c r="I143" s="38"/>
      <c r="J143" s="39"/>
      <c r="K143" s="37">
        <v>0</v>
      </c>
      <c r="L143" s="38">
        <v>27</v>
      </c>
      <c r="M143" s="39">
        <v>24</v>
      </c>
      <c r="N143" s="37"/>
      <c r="O143" s="38"/>
      <c r="P143" s="39"/>
      <c r="Q143" s="37">
        <f t="shared" si="29"/>
        <v>0</v>
      </c>
      <c r="R143" s="38">
        <f t="shared" si="29"/>
        <v>27</v>
      </c>
      <c r="S143" s="39">
        <f t="shared" si="29"/>
        <v>24</v>
      </c>
      <c r="T143" s="40">
        <v>3.5</v>
      </c>
    </row>
    <row r="144" spans="1:21" s="24" customFormat="1" ht="13.15" hidden="1" customHeight="1" x14ac:dyDescent="0.2">
      <c r="A144" s="33"/>
      <c r="B144" s="65" t="s">
        <v>21</v>
      </c>
      <c r="C144" s="66" t="s">
        <v>60</v>
      </c>
      <c r="D144" s="67" t="s">
        <v>10</v>
      </c>
      <c r="E144" s="37"/>
      <c r="F144" s="38"/>
      <c r="G144" s="39"/>
      <c r="H144" s="37"/>
      <c r="I144" s="38"/>
      <c r="J144" s="39"/>
      <c r="K144" s="37">
        <v>0</v>
      </c>
      <c r="L144" s="38">
        <v>27</v>
      </c>
      <c r="M144" s="39">
        <v>12</v>
      </c>
      <c r="N144" s="37"/>
      <c r="O144" s="38"/>
      <c r="P144" s="39"/>
      <c r="Q144" s="37">
        <f t="shared" si="29"/>
        <v>0</v>
      </c>
      <c r="R144" s="38">
        <f t="shared" si="29"/>
        <v>27</v>
      </c>
      <c r="S144" s="39">
        <f t="shared" si="29"/>
        <v>12</v>
      </c>
      <c r="T144" s="40">
        <v>3.35</v>
      </c>
    </row>
    <row r="145" spans="1:21" s="24" customFormat="1" ht="13.15" hidden="1" customHeight="1" x14ac:dyDescent="0.2">
      <c r="A145" s="33"/>
      <c r="B145" s="65" t="s">
        <v>23</v>
      </c>
      <c r="C145" s="66" t="s">
        <v>20</v>
      </c>
      <c r="D145" s="67" t="s">
        <v>10</v>
      </c>
      <c r="E145" s="37"/>
      <c r="F145" s="38"/>
      <c r="G145" s="39"/>
      <c r="H145" s="37"/>
      <c r="I145" s="38"/>
      <c r="J145" s="39"/>
      <c r="K145" s="37">
        <v>0</v>
      </c>
      <c r="L145" s="38">
        <v>11</v>
      </c>
      <c r="M145" s="39">
        <v>16</v>
      </c>
      <c r="N145" s="37"/>
      <c r="O145" s="38"/>
      <c r="P145" s="39"/>
      <c r="Q145" s="37">
        <f t="shared" si="29"/>
        <v>0</v>
      </c>
      <c r="R145" s="38">
        <f t="shared" si="29"/>
        <v>11</v>
      </c>
      <c r="S145" s="39">
        <f t="shared" si="29"/>
        <v>16</v>
      </c>
      <c r="T145" s="40">
        <v>3.56</v>
      </c>
    </row>
    <row r="146" spans="1:21" s="24" customFormat="1" ht="13.15" hidden="1" customHeight="1" x14ac:dyDescent="0.2">
      <c r="A146" s="33"/>
      <c r="B146" s="65" t="s">
        <v>25</v>
      </c>
      <c r="C146" s="66" t="s">
        <v>152</v>
      </c>
      <c r="D146" s="67" t="s">
        <v>10</v>
      </c>
      <c r="E146" s="37"/>
      <c r="F146" s="38"/>
      <c r="G146" s="39"/>
      <c r="H146" s="37"/>
      <c r="I146" s="38"/>
      <c r="J146" s="39"/>
      <c r="K146" s="37">
        <v>0</v>
      </c>
      <c r="L146" s="38">
        <v>28</v>
      </c>
      <c r="M146" s="39">
        <v>44</v>
      </c>
      <c r="N146" s="37"/>
      <c r="O146" s="38"/>
      <c r="P146" s="39"/>
      <c r="Q146" s="37">
        <f t="shared" si="29"/>
        <v>0</v>
      </c>
      <c r="R146" s="38">
        <f t="shared" si="29"/>
        <v>28</v>
      </c>
      <c r="S146" s="39">
        <f t="shared" si="29"/>
        <v>44</v>
      </c>
      <c r="T146" s="40">
        <v>3.54</v>
      </c>
    </row>
    <row r="147" spans="1:21" s="24" customFormat="1" ht="13.15" hidden="1" customHeight="1" x14ac:dyDescent="0.2">
      <c r="A147" s="33"/>
      <c r="B147" s="65" t="s">
        <v>27</v>
      </c>
      <c r="C147" s="66" t="s">
        <v>153</v>
      </c>
      <c r="D147" s="67" t="s">
        <v>10</v>
      </c>
      <c r="E147" s="37"/>
      <c r="F147" s="38"/>
      <c r="G147" s="39"/>
      <c r="H147" s="37"/>
      <c r="I147" s="38"/>
      <c r="J147" s="39"/>
      <c r="K147" s="37">
        <v>0</v>
      </c>
      <c r="L147" s="38">
        <v>17</v>
      </c>
      <c r="M147" s="39">
        <v>34</v>
      </c>
      <c r="N147" s="37"/>
      <c r="O147" s="38"/>
      <c r="P147" s="39"/>
      <c r="Q147" s="37">
        <f t="shared" si="29"/>
        <v>0</v>
      </c>
      <c r="R147" s="38">
        <f t="shared" si="29"/>
        <v>17</v>
      </c>
      <c r="S147" s="39">
        <f t="shared" si="29"/>
        <v>34</v>
      </c>
      <c r="T147" s="40">
        <v>3.6</v>
      </c>
    </row>
    <row r="148" spans="1:21" s="24" customFormat="1" ht="13.15" hidden="1" customHeight="1" x14ac:dyDescent="0.2">
      <c r="A148" s="33"/>
      <c r="B148" s="65" t="s">
        <v>29</v>
      </c>
      <c r="C148" s="66" t="s">
        <v>154</v>
      </c>
      <c r="D148" s="67" t="s">
        <v>10</v>
      </c>
      <c r="E148" s="37"/>
      <c r="F148" s="38"/>
      <c r="G148" s="39"/>
      <c r="H148" s="37"/>
      <c r="I148" s="38"/>
      <c r="J148" s="39"/>
      <c r="K148" s="37">
        <v>0</v>
      </c>
      <c r="L148" s="38">
        <v>25</v>
      </c>
      <c r="M148" s="39">
        <v>25</v>
      </c>
      <c r="N148" s="37"/>
      <c r="O148" s="38"/>
      <c r="P148" s="39"/>
      <c r="Q148" s="37">
        <f t="shared" si="29"/>
        <v>0</v>
      </c>
      <c r="R148" s="38">
        <f t="shared" si="29"/>
        <v>25</v>
      </c>
      <c r="S148" s="39">
        <f t="shared" si="29"/>
        <v>25</v>
      </c>
      <c r="T148" s="40">
        <v>3.53</v>
      </c>
    </row>
    <row r="149" spans="1:21" s="24" customFormat="1" ht="13.15" hidden="1" customHeight="1" x14ac:dyDescent="0.2">
      <c r="A149" s="33"/>
      <c r="B149" s="100" t="s">
        <v>31</v>
      </c>
      <c r="C149" s="101" t="s">
        <v>155</v>
      </c>
      <c r="D149" s="102" t="s">
        <v>10</v>
      </c>
      <c r="E149" s="37"/>
      <c r="F149" s="38"/>
      <c r="G149" s="39"/>
      <c r="H149" s="37"/>
      <c r="I149" s="38"/>
      <c r="J149" s="39"/>
      <c r="K149" s="37">
        <v>0</v>
      </c>
      <c r="L149" s="38">
        <v>15</v>
      </c>
      <c r="M149" s="39">
        <v>24</v>
      </c>
      <c r="N149" s="37"/>
      <c r="O149" s="38"/>
      <c r="P149" s="39"/>
      <c r="Q149" s="37">
        <f>SUM(E149,H149,K149,N149)</f>
        <v>0</v>
      </c>
      <c r="R149" s="38">
        <f>SUM(F149,I149,L149,O149)</f>
        <v>15</v>
      </c>
      <c r="S149" s="39">
        <f>SUM(G149,J149,M149,P149)</f>
        <v>24</v>
      </c>
      <c r="T149" s="40">
        <v>3.53</v>
      </c>
    </row>
    <row r="150" spans="1:21" s="24" customFormat="1" ht="13.15" hidden="1" customHeight="1" x14ac:dyDescent="0.2">
      <c r="A150" s="33"/>
      <c r="B150" s="100" t="s">
        <v>33</v>
      </c>
      <c r="C150" s="101" t="s">
        <v>156</v>
      </c>
      <c r="D150" s="102" t="s">
        <v>10</v>
      </c>
      <c r="E150" s="37"/>
      <c r="F150" s="38"/>
      <c r="G150" s="39"/>
      <c r="H150" s="37"/>
      <c r="I150" s="38"/>
      <c r="J150" s="39"/>
      <c r="K150" s="37"/>
      <c r="L150" s="38"/>
      <c r="M150" s="39"/>
      <c r="N150" s="37"/>
      <c r="O150" s="38"/>
      <c r="P150" s="39"/>
      <c r="Q150" s="37">
        <f t="shared" si="29"/>
        <v>0</v>
      </c>
      <c r="R150" s="38">
        <f t="shared" si="29"/>
        <v>0</v>
      </c>
      <c r="S150" s="39">
        <f t="shared" si="29"/>
        <v>0</v>
      </c>
      <c r="T150" s="40"/>
    </row>
    <row r="151" spans="1:21" s="42" customFormat="1" ht="13.15" hidden="1" customHeight="1" x14ac:dyDescent="0.2">
      <c r="A151" s="70"/>
      <c r="B151" s="71" t="s">
        <v>92</v>
      </c>
      <c r="C151" s="72" t="s">
        <v>93</v>
      </c>
      <c r="D151" s="103"/>
      <c r="E151" s="74">
        <f t="shared" ref="E151:S151" si="30">SUM(E152:E156)</f>
        <v>0</v>
      </c>
      <c r="F151" s="75">
        <f t="shared" si="30"/>
        <v>0</v>
      </c>
      <c r="G151" s="76">
        <f t="shared" si="30"/>
        <v>0</v>
      </c>
      <c r="H151" s="74">
        <f t="shared" si="30"/>
        <v>0</v>
      </c>
      <c r="I151" s="75">
        <f t="shared" si="30"/>
        <v>0</v>
      </c>
      <c r="J151" s="76">
        <f t="shared" si="30"/>
        <v>0</v>
      </c>
      <c r="K151" s="74">
        <f t="shared" si="30"/>
        <v>0</v>
      </c>
      <c r="L151" s="75">
        <f t="shared" si="30"/>
        <v>0</v>
      </c>
      <c r="M151" s="76">
        <f t="shared" si="30"/>
        <v>0</v>
      </c>
      <c r="N151" s="74">
        <f t="shared" si="30"/>
        <v>0</v>
      </c>
      <c r="O151" s="75">
        <f t="shared" si="30"/>
        <v>0</v>
      </c>
      <c r="P151" s="76">
        <f t="shared" si="30"/>
        <v>0</v>
      </c>
      <c r="Q151" s="74">
        <f t="shared" si="30"/>
        <v>0</v>
      </c>
      <c r="R151" s="75">
        <f t="shared" si="30"/>
        <v>0</v>
      </c>
      <c r="S151" s="76">
        <f t="shared" si="30"/>
        <v>0</v>
      </c>
      <c r="T151" s="77">
        <f>SUM(T152:T156)/1</f>
        <v>0</v>
      </c>
      <c r="U151" s="24"/>
    </row>
    <row r="152" spans="1:21" s="24" customFormat="1" ht="13.15" hidden="1" customHeight="1" x14ac:dyDescent="0.2">
      <c r="A152" s="33"/>
      <c r="B152" s="65" t="s">
        <v>17</v>
      </c>
      <c r="C152" s="66" t="s">
        <v>157</v>
      </c>
      <c r="D152" s="67" t="s">
        <v>10</v>
      </c>
      <c r="E152" s="37"/>
      <c r="F152" s="38"/>
      <c r="G152" s="39"/>
      <c r="H152" s="37"/>
      <c r="I152" s="38"/>
      <c r="J152" s="39"/>
      <c r="K152" s="37"/>
      <c r="L152" s="38"/>
      <c r="M152" s="39"/>
      <c r="N152" s="37"/>
      <c r="O152" s="38"/>
      <c r="P152" s="39"/>
      <c r="Q152" s="107">
        <f t="shared" ref="Q152:S157" si="31">E152+H152+K152+N152</f>
        <v>0</v>
      </c>
      <c r="R152" s="108">
        <f t="shared" si="31"/>
        <v>0</v>
      </c>
      <c r="S152" s="109">
        <f t="shared" si="31"/>
        <v>0</v>
      </c>
      <c r="T152" s="110"/>
    </row>
    <row r="153" spans="1:21" s="24" customFormat="1" ht="13.15" hidden="1" customHeight="1" x14ac:dyDescent="0.2">
      <c r="A153" s="33"/>
      <c r="B153" s="65" t="s">
        <v>19</v>
      </c>
      <c r="C153" s="66" t="s">
        <v>153</v>
      </c>
      <c r="D153" s="67" t="s">
        <v>10</v>
      </c>
      <c r="E153" s="37"/>
      <c r="F153" s="38"/>
      <c r="G153" s="39"/>
      <c r="H153" s="37"/>
      <c r="I153" s="38"/>
      <c r="J153" s="39"/>
      <c r="K153" s="37"/>
      <c r="L153" s="38"/>
      <c r="M153" s="39"/>
      <c r="N153" s="37"/>
      <c r="O153" s="38"/>
      <c r="P153" s="39"/>
      <c r="Q153" s="107">
        <f t="shared" si="31"/>
        <v>0</v>
      </c>
      <c r="R153" s="108">
        <f t="shared" si="31"/>
        <v>0</v>
      </c>
      <c r="S153" s="109">
        <f t="shared" si="31"/>
        <v>0</v>
      </c>
      <c r="T153" s="110"/>
    </row>
    <row r="154" spans="1:21" s="24" customFormat="1" ht="13.15" hidden="1" customHeight="1" x14ac:dyDescent="0.2">
      <c r="A154" s="111"/>
      <c r="B154" s="65" t="s">
        <v>21</v>
      </c>
      <c r="C154" s="66" t="s">
        <v>158</v>
      </c>
      <c r="D154" s="67" t="s">
        <v>10</v>
      </c>
      <c r="E154" s="37"/>
      <c r="F154" s="38"/>
      <c r="G154" s="39"/>
      <c r="H154" s="37"/>
      <c r="I154" s="38"/>
      <c r="J154" s="39"/>
      <c r="K154" s="37"/>
      <c r="L154" s="38"/>
      <c r="M154" s="39"/>
      <c r="N154" s="37"/>
      <c r="O154" s="38"/>
      <c r="P154" s="39"/>
      <c r="Q154" s="107">
        <f t="shared" si="31"/>
        <v>0</v>
      </c>
      <c r="R154" s="108">
        <f t="shared" si="31"/>
        <v>0</v>
      </c>
      <c r="S154" s="109">
        <f t="shared" si="31"/>
        <v>0</v>
      </c>
      <c r="T154" s="110"/>
    </row>
    <row r="155" spans="1:21" s="24" customFormat="1" ht="13.15" hidden="1" customHeight="1" x14ac:dyDescent="0.2">
      <c r="A155" s="111"/>
      <c r="B155" s="65" t="s">
        <v>23</v>
      </c>
      <c r="C155" s="66" t="s">
        <v>20</v>
      </c>
      <c r="D155" s="67" t="s">
        <v>10</v>
      </c>
      <c r="E155" s="37"/>
      <c r="F155" s="38"/>
      <c r="G155" s="39"/>
      <c r="H155" s="37"/>
      <c r="I155" s="38"/>
      <c r="J155" s="39"/>
      <c r="K155" s="37"/>
      <c r="L155" s="38"/>
      <c r="M155" s="39"/>
      <c r="N155" s="37"/>
      <c r="O155" s="38"/>
      <c r="P155" s="39"/>
      <c r="Q155" s="107">
        <f>E155+H155+K155+N155</f>
        <v>0</v>
      </c>
      <c r="R155" s="108">
        <f>F155+I155+L155+O155</f>
        <v>0</v>
      </c>
      <c r="S155" s="109">
        <f>G155+J155+M155+P155</f>
        <v>0</v>
      </c>
      <c r="T155" s="110"/>
    </row>
    <row r="156" spans="1:21" s="24" customFormat="1" ht="13.15" hidden="1" customHeight="1" x14ac:dyDescent="0.2">
      <c r="A156" s="112"/>
      <c r="B156" s="91" t="s">
        <v>25</v>
      </c>
      <c r="C156" s="80" t="s">
        <v>159</v>
      </c>
      <c r="D156" s="81" t="s">
        <v>10</v>
      </c>
      <c r="E156" s="47"/>
      <c r="F156" s="48"/>
      <c r="G156" s="49"/>
      <c r="H156" s="47"/>
      <c r="I156" s="48"/>
      <c r="J156" s="49"/>
      <c r="K156" s="47"/>
      <c r="L156" s="48"/>
      <c r="M156" s="49"/>
      <c r="N156" s="47"/>
      <c r="O156" s="48"/>
      <c r="P156" s="49"/>
      <c r="Q156" s="113">
        <f t="shared" si="31"/>
        <v>0</v>
      </c>
      <c r="R156" s="114">
        <f t="shared" si="31"/>
        <v>0</v>
      </c>
      <c r="S156" s="115">
        <f t="shared" si="31"/>
        <v>0</v>
      </c>
      <c r="T156" s="116"/>
    </row>
    <row r="157" spans="1:21" s="78" customFormat="1" ht="13.15" hidden="1" customHeight="1" x14ac:dyDescent="0.2">
      <c r="A157" s="117" t="s">
        <v>160</v>
      </c>
      <c r="B157" s="118" t="s">
        <v>161</v>
      </c>
      <c r="C157" s="119"/>
      <c r="D157" s="117" t="s">
        <v>10</v>
      </c>
      <c r="E157" s="120"/>
      <c r="F157" s="121"/>
      <c r="G157" s="122"/>
      <c r="H157" s="120"/>
      <c r="I157" s="121"/>
      <c r="J157" s="122"/>
      <c r="K157" s="120">
        <v>0</v>
      </c>
      <c r="L157" s="121">
        <v>71</v>
      </c>
      <c r="M157" s="122">
        <v>4</v>
      </c>
      <c r="N157" s="120"/>
      <c r="O157" s="121"/>
      <c r="P157" s="122"/>
      <c r="Q157" s="120">
        <f t="shared" si="31"/>
        <v>0</v>
      </c>
      <c r="R157" s="121">
        <f t="shared" si="31"/>
        <v>71</v>
      </c>
      <c r="S157" s="122">
        <f t="shared" si="31"/>
        <v>4</v>
      </c>
      <c r="T157" s="123">
        <v>3.23</v>
      </c>
      <c r="U157" s="24"/>
    </row>
    <row r="158" spans="1:21" s="78" customFormat="1" ht="13.15" hidden="1" customHeight="1" x14ac:dyDescent="0.2">
      <c r="A158" s="51" t="s">
        <v>162</v>
      </c>
      <c r="B158" s="17" t="s">
        <v>163</v>
      </c>
      <c r="C158" s="18"/>
      <c r="D158" s="104"/>
      <c r="E158" s="53">
        <f t="shared" ref="E158:S158" si="32">E159+E164</f>
        <v>0</v>
      </c>
      <c r="F158" s="54">
        <f t="shared" si="32"/>
        <v>0</v>
      </c>
      <c r="G158" s="55">
        <f t="shared" si="32"/>
        <v>0</v>
      </c>
      <c r="H158" s="53">
        <f t="shared" si="32"/>
        <v>0</v>
      </c>
      <c r="I158" s="54">
        <f t="shared" si="32"/>
        <v>0</v>
      </c>
      <c r="J158" s="55">
        <f t="shared" si="32"/>
        <v>0</v>
      </c>
      <c r="K158" s="53">
        <f t="shared" si="32"/>
        <v>0</v>
      </c>
      <c r="L158" s="54">
        <f t="shared" si="32"/>
        <v>175</v>
      </c>
      <c r="M158" s="55">
        <f t="shared" si="32"/>
        <v>112</v>
      </c>
      <c r="N158" s="53">
        <f t="shared" si="32"/>
        <v>0</v>
      </c>
      <c r="O158" s="54">
        <f t="shared" si="32"/>
        <v>0</v>
      </c>
      <c r="P158" s="55">
        <f t="shared" si="32"/>
        <v>0</v>
      </c>
      <c r="Q158" s="53">
        <f t="shared" si="32"/>
        <v>0</v>
      </c>
      <c r="R158" s="54">
        <f t="shared" si="32"/>
        <v>175</v>
      </c>
      <c r="S158" s="55">
        <f t="shared" si="32"/>
        <v>112</v>
      </c>
      <c r="T158" s="56">
        <f>(T159+T164)/2</f>
        <v>3.30125</v>
      </c>
      <c r="U158" s="24"/>
    </row>
    <row r="159" spans="1:21" s="42" customFormat="1" ht="13.15" hidden="1" customHeight="1" x14ac:dyDescent="0.2">
      <c r="A159" s="57"/>
      <c r="B159" s="94" t="s">
        <v>71</v>
      </c>
      <c r="C159" s="59" t="s">
        <v>72</v>
      </c>
      <c r="D159" s="95"/>
      <c r="E159" s="61">
        <f t="shared" ref="E159:S159" si="33">SUM(E160:E163)</f>
        <v>0</v>
      </c>
      <c r="F159" s="62">
        <f t="shared" si="33"/>
        <v>0</v>
      </c>
      <c r="G159" s="63">
        <f t="shared" si="33"/>
        <v>0</v>
      </c>
      <c r="H159" s="61">
        <f t="shared" si="33"/>
        <v>0</v>
      </c>
      <c r="I159" s="62">
        <f t="shared" si="33"/>
        <v>0</v>
      </c>
      <c r="J159" s="63">
        <f t="shared" si="33"/>
        <v>0</v>
      </c>
      <c r="K159" s="61">
        <f t="shared" si="33"/>
        <v>0</v>
      </c>
      <c r="L159" s="62">
        <f t="shared" si="33"/>
        <v>169</v>
      </c>
      <c r="M159" s="63">
        <f t="shared" si="33"/>
        <v>112</v>
      </c>
      <c r="N159" s="61">
        <f t="shared" si="33"/>
        <v>0</v>
      </c>
      <c r="O159" s="62">
        <f t="shared" si="33"/>
        <v>0</v>
      </c>
      <c r="P159" s="63">
        <f t="shared" si="33"/>
        <v>0</v>
      </c>
      <c r="Q159" s="61">
        <f t="shared" si="33"/>
        <v>0</v>
      </c>
      <c r="R159" s="62">
        <f t="shared" si="33"/>
        <v>169</v>
      </c>
      <c r="S159" s="63">
        <f t="shared" si="33"/>
        <v>112</v>
      </c>
      <c r="T159" s="64">
        <f>SUM(T160:T163)/4</f>
        <v>3.4125000000000001</v>
      </c>
      <c r="U159" s="24"/>
    </row>
    <row r="160" spans="1:21" s="24" customFormat="1" ht="13.15" hidden="1" customHeight="1" x14ac:dyDescent="0.2">
      <c r="A160" s="33"/>
      <c r="B160" s="34" t="s">
        <v>17</v>
      </c>
      <c r="C160" s="66" t="s">
        <v>164</v>
      </c>
      <c r="D160" s="67" t="s">
        <v>10</v>
      </c>
      <c r="E160" s="37"/>
      <c r="F160" s="38"/>
      <c r="G160" s="39"/>
      <c r="H160" s="37"/>
      <c r="I160" s="38"/>
      <c r="J160" s="39"/>
      <c r="K160" s="37">
        <v>0</v>
      </c>
      <c r="L160" s="38">
        <v>65</v>
      </c>
      <c r="M160" s="39">
        <v>33</v>
      </c>
      <c r="N160" s="37"/>
      <c r="O160" s="38"/>
      <c r="P160" s="39"/>
      <c r="Q160" s="37">
        <f t="shared" ref="Q160:S163" si="34">SUM(E160,H160,K160,N160)</f>
        <v>0</v>
      </c>
      <c r="R160" s="38">
        <f t="shared" si="34"/>
        <v>65</v>
      </c>
      <c r="S160" s="39">
        <f t="shared" si="34"/>
        <v>33</v>
      </c>
      <c r="T160" s="40">
        <v>3.41</v>
      </c>
    </row>
    <row r="161" spans="1:21" s="24" customFormat="1" ht="13.15" hidden="1" customHeight="1" x14ac:dyDescent="0.2">
      <c r="A161" s="33"/>
      <c r="B161" s="34" t="s">
        <v>19</v>
      </c>
      <c r="C161" s="66" t="s">
        <v>165</v>
      </c>
      <c r="D161" s="67" t="s">
        <v>10</v>
      </c>
      <c r="E161" s="37"/>
      <c r="F161" s="38"/>
      <c r="G161" s="39"/>
      <c r="H161" s="37"/>
      <c r="I161" s="38"/>
      <c r="J161" s="39"/>
      <c r="K161" s="37">
        <v>0</v>
      </c>
      <c r="L161" s="38">
        <v>71</v>
      </c>
      <c r="M161" s="39">
        <v>65</v>
      </c>
      <c r="N161" s="37"/>
      <c r="O161" s="38"/>
      <c r="P161" s="39"/>
      <c r="Q161" s="37">
        <f t="shared" si="34"/>
        <v>0</v>
      </c>
      <c r="R161" s="38">
        <f t="shared" si="34"/>
        <v>71</v>
      </c>
      <c r="S161" s="39">
        <f t="shared" si="34"/>
        <v>65</v>
      </c>
      <c r="T161" s="40">
        <v>3.46</v>
      </c>
    </row>
    <row r="162" spans="1:21" s="24" customFormat="1" ht="13.15" hidden="1" customHeight="1" x14ac:dyDescent="0.2">
      <c r="A162" s="33"/>
      <c r="B162" s="34" t="s">
        <v>21</v>
      </c>
      <c r="C162" s="66" t="s">
        <v>166</v>
      </c>
      <c r="D162" s="67" t="s">
        <v>10</v>
      </c>
      <c r="E162" s="37"/>
      <c r="F162" s="38"/>
      <c r="G162" s="39"/>
      <c r="H162" s="37"/>
      <c r="I162" s="38"/>
      <c r="J162" s="39"/>
      <c r="K162" s="37">
        <v>0</v>
      </c>
      <c r="L162" s="38">
        <v>6</v>
      </c>
      <c r="M162" s="39">
        <v>8</v>
      </c>
      <c r="N162" s="37"/>
      <c r="O162" s="38"/>
      <c r="P162" s="39"/>
      <c r="Q162" s="37">
        <f t="shared" si="34"/>
        <v>0</v>
      </c>
      <c r="R162" s="38">
        <f t="shared" si="34"/>
        <v>6</v>
      </c>
      <c r="S162" s="39">
        <f t="shared" si="34"/>
        <v>8</v>
      </c>
      <c r="T162" s="40">
        <v>3.46</v>
      </c>
    </row>
    <row r="163" spans="1:21" s="24" customFormat="1" ht="13.15" hidden="1" customHeight="1" x14ac:dyDescent="0.2">
      <c r="A163" s="33"/>
      <c r="B163" s="34" t="s">
        <v>23</v>
      </c>
      <c r="C163" s="66" t="s">
        <v>167</v>
      </c>
      <c r="D163" s="67" t="s">
        <v>10</v>
      </c>
      <c r="E163" s="37"/>
      <c r="F163" s="38"/>
      <c r="G163" s="39"/>
      <c r="H163" s="37"/>
      <c r="I163" s="38"/>
      <c r="J163" s="39"/>
      <c r="K163" s="37">
        <v>0</v>
      </c>
      <c r="L163" s="38">
        <v>27</v>
      </c>
      <c r="M163" s="39">
        <v>6</v>
      </c>
      <c r="N163" s="37"/>
      <c r="O163" s="38"/>
      <c r="P163" s="39"/>
      <c r="Q163" s="37">
        <f t="shared" si="34"/>
        <v>0</v>
      </c>
      <c r="R163" s="38">
        <f t="shared" si="34"/>
        <v>27</v>
      </c>
      <c r="S163" s="39">
        <f t="shared" si="34"/>
        <v>6</v>
      </c>
      <c r="T163" s="40">
        <v>3.32</v>
      </c>
    </row>
    <row r="164" spans="1:21" s="42" customFormat="1" ht="13.15" hidden="1" customHeight="1" x14ac:dyDescent="0.2">
      <c r="A164" s="70"/>
      <c r="B164" s="71" t="s">
        <v>92</v>
      </c>
      <c r="C164" s="72" t="s">
        <v>93</v>
      </c>
      <c r="D164" s="97"/>
      <c r="E164" s="98">
        <f t="shared" ref="E164:S164" si="35">SUM(E165:E166)</f>
        <v>0</v>
      </c>
      <c r="F164" s="75">
        <f t="shared" si="35"/>
        <v>0</v>
      </c>
      <c r="G164" s="76">
        <f t="shared" si="35"/>
        <v>0</v>
      </c>
      <c r="H164" s="98">
        <f t="shared" si="35"/>
        <v>0</v>
      </c>
      <c r="I164" s="75">
        <f t="shared" si="35"/>
        <v>0</v>
      </c>
      <c r="J164" s="76">
        <f t="shared" si="35"/>
        <v>0</v>
      </c>
      <c r="K164" s="98">
        <f t="shared" si="35"/>
        <v>0</v>
      </c>
      <c r="L164" s="75">
        <f t="shared" si="35"/>
        <v>6</v>
      </c>
      <c r="M164" s="76">
        <f t="shared" si="35"/>
        <v>0</v>
      </c>
      <c r="N164" s="98">
        <f t="shared" si="35"/>
        <v>0</v>
      </c>
      <c r="O164" s="75">
        <f t="shared" si="35"/>
        <v>0</v>
      </c>
      <c r="P164" s="76">
        <f t="shared" si="35"/>
        <v>0</v>
      </c>
      <c r="Q164" s="98">
        <f t="shared" si="35"/>
        <v>0</v>
      </c>
      <c r="R164" s="75">
        <f t="shared" si="35"/>
        <v>6</v>
      </c>
      <c r="S164" s="76">
        <f t="shared" si="35"/>
        <v>0</v>
      </c>
      <c r="T164" s="99">
        <f>SUM(T165:T166)/1</f>
        <v>3.19</v>
      </c>
      <c r="U164" s="24"/>
    </row>
    <row r="165" spans="1:21" s="24" customFormat="1" ht="13.15" hidden="1" customHeight="1" x14ac:dyDescent="0.2">
      <c r="A165" s="33"/>
      <c r="B165" s="34" t="s">
        <v>17</v>
      </c>
      <c r="C165" s="66" t="s">
        <v>168</v>
      </c>
      <c r="D165" s="67" t="s">
        <v>10</v>
      </c>
      <c r="E165" s="37"/>
      <c r="F165" s="38"/>
      <c r="G165" s="39"/>
      <c r="H165" s="37"/>
      <c r="I165" s="38"/>
      <c r="J165" s="39"/>
      <c r="K165" s="37"/>
      <c r="L165" s="38"/>
      <c r="M165" s="39"/>
      <c r="N165" s="37"/>
      <c r="O165" s="38"/>
      <c r="P165" s="39"/>
      <c r="Q165" s="37">
        <f t="shared" ref="Q165:S166" si="36">SUM(E165,H165,K165,N165)</f>
        <v>0</v>
      </c>
      <c r="R165" s="38">
        <f t="shared" si="36"/>
        <v>0</v>
      </c>
      <c r="S165" s="39">
        <f t="shared" si="36"/>
        <v>0</v>
      </c>
      <c r="T165" s="40"/>
    </row>
    <row r="166" spans="1:21" s="24" customFormat="1" ht="13.15" hidden="1" customHeight="1" x14ac:dyDescent="0.2">
      <c r="A166" s="43"/>
      <c r="B166" s="44" t="s">
        <v>19</v>
      </c>
      <c r="C166" s="80" t="s">
        <v>169</v>
      </c>
      <c r="D166" s="81" t="s">
        <v>10</v>
      </c>
      <c r="E166" s="37"/>
      <c r="F166" s="38"/>
      <c r="G166" s="39"/>
      <c r="H166" s="37"/>
      <c r="I166" s="38"/>
      <c r="J166" s="39"/>
      <c r="K166" s="37">
        <v>0</v>
      </c>
      <c r="L166" s="38">
        <v>6</v>
      </c>
      <c r="M166" s="39">
        <v>0</v>
      </c>
      <c r="N166" s="37"/>
      <c r="O166" s="38"/>
      <c r="P166" s="39"/>
      <c r="Q166" s="37">
        <f t="shared" si="36"/>
        <v>0</v>
      </c>
      <c r="R166" s="38">
        <f t="shared" si="36"/>
        <v>6</v>
      </c>
      <c r="S166" s="39">
        <f t="shared" si="36"/>
        <v>0</v>
      </c>
      <c r="T166" s="40">
        <v>3.19</v>
      </c>
    </row>
    <row r="167" spans="1:21" s="78" customFormat="1" ht="13.15" hidden="1" customHeight="1" x14ac:dyDescent="0.2">
      <c r="A167" s="51" t="s">
        <v>170</v>
      </c>
      <c r="B167" s="17" t="s">
        <v>171</v>
      </c>
      <c r="C167" s="18"/>
      <c r="D167" s="52"/>
      <c r="E167" s="53">
        <f t="shared" ref="E167:S167" si="37">E168+E175</f>
        <v>0</v>
      </c>
      <c r="F167" s="54">
        <f t="shared" si="37"/>
        <v>0</v>
      </c>
      <c r="G167" s="55">
        <f t="shared" si="37"/>
        <v>0</v>
      </c>
      <c r="H167" s="53">
        <f t="shared" si="37"/>
        <v>0</v>
      </c>
      <c r="I167" s="54">
        <f t="shared" si="37"/>
        <v>0</v>
      </c>
      <c r="J167" s="55">
        <f t="shared" si="37"/>
        <v>0</v>
      </c>
      <c r="K167" s="53">
        <f t="shared" si="37"/>
        <v>0</v>
      </c>
      <c r="L167" s="54">
        <f t="shared" si="37"/>
        <v>260</v>
      </c>
      <c r="M167" s="55">
        <f t="shared" si="37"/>
        <v>205</v>
      </c>
      <c r="N167" s="53">
        <f t="shared" si="37"/>
        <v>0</v>
      </c>
      <c r="O167" s="54">
        <f t="shared" si="37"/>
        <v>15</v>
      </c>
      <c r="P167" s="55">
        <f t="shared" si="37"/>
        <v>15</v>
      </c>
      <c r="Q167" s="53">
        <f t="shared" si="37"/>
        <v>0</v>
      </c>
      <c r="R167" s="54">
        <f t="shared" si="37"/>
        <v>275</v>
      </c>
      <c r="S167" s="55">
        <f t="shared" si="37"/>
        <v>220</v>
      </c>
      <c r="T167" s="56">
        <f>(T168+T175)/2</f>
        <v>3.4133333333333331</v>
      </c>
      <c r="U167" s="24"/>
    </row>
    <row r="168" spans="1:21" s="106" customFormat="1" ht="13.15" hidden="1" customHeight="1" x14ac:dyDescent="0.2">
      <c r="A168" s="57"/>
      <c r="B168" s="124" t="s">
        <v>71</v>
      </c>
      <c r="C168" s="125" t="s">
        <v>72</v>
      </c>
      <c r="D168" s="126"/>
      <c r="E168" s="127">
        <f t="shared" ref="E168:S168" si="38">SUM(E169:E174)</f>
        <v>0</v>
      </c>
      <c r="F168" s="128">
        <f t="shared" si="38"/>
        <v>0</v>
      </c>
      <c r="G168" s="129">
        <f t="shared" si="38"/>
        <v>0</v>
      </c>
      <c r="H168" s="127">
        <f t="shared" si="38"/>
        <v>0</v>
      </c>
      <c r="I168" s="128">
        <f t="shared" si="38"/>
        <v>0</v>
      </c>
      <c r="J168" s="129">
        <f t="shared" si="38"/>
        <v>0</v>
      </c>
      <c r="K168" s="127">
        <f t="shared" si="38"/>
        <v>0</v>
      </c>
      <c r="L168" s="128">
        <f t="shared" si="38"/>
        <v>241</v>
      </c>
      <c r="M168" s="129">
        <f t="shared" si="38"/>
        <v>198</v>
      </c>
      <c r="N168" s="127">
        <f t="shared" si="38"/>
        <v>0</v>
      </c>
      <c r="O168" s="128">
        <f t="shared" si="38"/>
        <v>15</v>
      </c>
      <c r="P168" s="129">
        <f t="shared" si="38"/>
        <v>15</v>
      </c>
      <c r="Q168" s="127">
        <f t="shared" si="38"/>
        <v>0</v>
      </c>
      <c r="R168" s="128">
        <f t="shared" si="38"/>
        <v>256</v>
      </c>
      <c r="S168" s="129">
        <f t="shared" si="38"/>
        <v>213</v>
      </c>
      <c r="T168" s="130">
        <f>SUM(T169:T174)/6</f>
        <v>3.4566666666666666</v>
      </c>
      <c r="U168" s="24"/>
    </row>
    <row r="169" spans="1:21" s="24" customFormat="1" ht="13.15" hidden="1" customHeight="1" x14ac:dyDescent="0.2">
      <c r="A169" s="33"/>
      <c r="B169" s="131" t="s">
        <v>17</v>
      </c>
      <c r="C169" s="132" t="s">
        <v>172</v>
      </c>
      <c r="D169" s="133" t="s">
        <v>10</v>
      </c>
      <c r="E169" s="37"/>
      <c r="F169" s="38"/>
      <c r="G169" s="39"/>
      <c r="H169" s="37"/>
      <c r="I169" s="38"/>
      <c r="J169" s="39"/>
      <c r="K169" s="37">
        <v>0</v>
      </c>
      <c r="L169" s="38">
        <v>54</v>
      </c>
      <c r="M169" s="39">
        <v>77</v>
      </c>
      <c r="N169" s="37"/>
      <c r="O169" s="38"/>
      <c r="P169" s="39"/>
      <c r="Q169" s="37">
        <f t="shared" ref="Q169:S174" si="39">SUM(E169,H169,K169,N169)</f>
        <v>0</v>
      </c>
      <c r="R169" s="38">
        <f t="shared" si="39"/>
        <v>54</v>
      </c>
      <c r="S169" s="39">
        <f t="shared" si="39"/>
        <v>77</v>
      </c>
      <c r="T169" s="40">
        <v>3.54</v>
      </c>
    </row>
    <row r="170" spans="1:21" s="24" customFormat="1" ht="13.15" hidden="1" customHeight="1" x14ac:dyDescent="0.2">
      <c r="A170" s="33"/>
      <c r="B170" s="131" t="s">
        <v>19</v>
      </c>
      <c r="C170" s="132" t="s">
        <v>173</v>
      </c>
      <c r="D170" s="133" t="s">
        <v>10</v>
      </c>
      <c r="E170" s="37"/>
      <c r="F170" s="38"/>
      <c r="G170" s="39"/>
      <c r="H170" s="37"/>
      <c r="I170" s="38"/>
      <c r="J170" s="39"/>
      <c r="K170" s="37">
        <v>0</v>
      </c>
      <c r="L170" s="38">
        <v>67</v>
      </c>
      <c r="M170" s="39">
        <v>48</v>
      </c>
      <c r="N170" s="37"/>
      <c r="O170" s="38"/>
      <c r="P170" s="39"/>
      <c r="Q170" s="37">
        <f t="shared" si="39"/>
        <v>0</v>
      </c>
      <c r="R170" s="38">
        <f t="shared" si="39"/>
        <v>67</v>
      </c>
      <c r="S170" s="39">
        <f t="shared" si="39"/>
        <v>48</v>
      </c>
      <c r="T170" s="40">
        <v>3.48</v>
      </c>
    </row>
    <row r="171" spans="1:21" s="24" customFormat="1" ht="13.15" hidden="1" customHeight="1" x14ac:dyDescent="0.2">
      <c r="A171" s="33"/>
      <c r="B171" s="131" t="s">
        <v>21</v>
      </c>
      <c r="C171" s="132" t="s">
        <v>68</v>
      </c>
      <c r="D171" s="133" t="s">
        <v>10</v>
      </c>
      <c r="E171" s="37"/>
      <c r="F171" s="38"/>
      <c r="G171" s="39"/>
      <c r="H171" s="37"/>
      <c r="I171" s="38"/>
      <c r="J171" s="39"/>
      <c r="K171" s="37">
        <v>0</v>
      </c>
      <c r="L171" s="38">
        <v>54</v>
      </c>
      <c r="M171" s="39">
        <v>42</v>
      </c>
      <c r="N171" s="37"/>
      <c r="O171" s="38"/>
      <c r="P171" s="39"/>
      <c r="Q171" s="37">
        <f t="shared" si="39"/>
        <v>0</v>
      </c>
      <c r="R171" s="38">
        <f t="shared" si="39"/>
        <v>54</v>
      </c>
      <c r="S171" s="39">
        <f t="shared" si="39"/>
        <v>42</v>
      </c>
      <c r="T171" s="40">
        <v>3.45</v>
      </c>
    </row>
    <row r="172" spans="1:21" s="24" customFormat="1" ht="13.15" hidden="1" customHeight="1" x14ac:dyDescent="0.2">
      <c r="A172" s="33"/>
      <c r="B172" s="131" t="s">
        <v>23</v>
      </c>
      <c r="C172" s="132" t="s">
        <v>174</v>
      </c>
      <c r="D172" s="133" t="s">
        <v>10</v>
      </c>
      <c r="E172" s="37"/>
      <c r="F172" s="38"/>
      <c r="G172" s="39"/>
      <c r="H172" s="37"/>
      <c r="I172" s="38"/>
      <c r="J172" s="39"/>
      <c r="K172" s="37">
        <v>0</v>
      </c>
      <c r="L172" s="38">
        <v>27</v>
      </c>
      <c r="M172" s="39">
        <v>12</v>
      </c>
      <c r="N172" s="37"/>
      <c r="O172" s="38"/>
      <c r="P172" s="39"/>
      <c r="Q172" s="37">
        <f t="shared" si="39"/>
        <v>0</v>
      </c>
      <c r="R172" s="38">
        <f t="shared" si="39"/>
        <v>27</v>
      </c>
      <c r="S172" s="39">
        <f t="shared" si="39"/>
        <v>12</v>
      </c>
      <c r="T172" s="40">
        <v>3.36</v>
      </c>
    </row>
    <row r="173" spans="1:21" s="24" customFormat="1" ht="13.15" hidden="1" customHeight="1" x14ac:dyDescent="0.2">
      <c r="A173" s="33"/>
      <c r="B173" s="131" t="s">
        <v>25</v>
      </c>
      <c r="C173" s="132" t="s">
        <v>175</v>
      </c>
      <c r="D173" s="133" t="s">
        <v>10</v>
      </c>
      <c r="E173" s="37"/>
      <c r="F173" s="38"/>
      <c r="G173" s="39"/>
      <c r="H173" s="37"/>
      <c r="I173" s="38"/>
      <c r="J173" s="39"/>
      <c r="K173" s="37">
        <v>0</v>
      </c>
      <c r="L173" s="38">
        <v>39</v>
      </c>
      <c r="M173" s="39">
        <v>19</v>
      </c>
      <c r="N173" s="37"/>
      <c r="O173" s="38"/>
      <c r="P173" s="39"/>
      <c r="Q173" s="37">
        <f t="shared" si="39"/>
        <v>0</v>
      </c>
      <c r="R173" s="38">
        <f t="shared" si="39"/>
        <v>39</v>
      </c>
      <c r="S173" s="39">
        <f t="shared" si="39"/>
        <v>19</v>
      </c>
      <c r="T173" s="40">
        <v>3.43</v>
      </c>
    </row>
    <row r="174" spans="1:21" s="24" customFormat="1" ht="13.15" hidden="1" customHeight="1" x14ac:dyDescent="0.2">
      <c r="A174" s="33"/>
      <c r="B174" s="131" t="s">
        <v>27</v>
      </c>
      <c r="C174" s="132" t="s">
        <v>175</v>
      </c>
      <c r="D174" s="133" t="s">
        <v>11</v>
      </c>
      <c r="E174" s="37"/>
      <c r="F174" s="38"/>
      <c r="G174" s="39"/>
      <c r="H174" s="37"/>
      <c r="I174" s="38"/>
      <c r="J174" s="39"/>
      <c r="K174" s="37"/>
      <c r="L174" s="38"/>
      <c r="M174" s="39"/>
      <c r="N174" s="37">
        <v>0</v>
      </c>
      <c r="O174" s="38">
        <v>15</v>
      </c>
      <c r="P174" s="39">
        <v>15</v>
      </c>
      <c r="Q174" s="37">
        <f t="shared" si="39"/>
        <v>0</v>
      </c>
      <c r="R174" s="38">
        <f t="shared" si="39"/>
        <v>15</v>
      </c>
      <c r="S174" s="39">
        <f t="shared" si="39"/>
        <v>15</v>
      </c>
      <c r="T174" s="40">
        <v>3.48</v>
      </c>
    </row>
    <row r="175" spans="1:21" s="42" customFormat="1" ht="13.15" hidden="1" customHeight="1" x14ac:dyDescent="0.2">
      <c r="A175" s="70"/>
      <c r="B175" s="71" t="s">
        <v>92</v>
      </c>
      <c r="C175" s="72" t="s">
        <v>93</v>
      </c>
      <c r="D175" s="134"/>
      <c r="E175" s="135">
        <f t="shared" ref="E175:S175" si="40">SUM(E176:E178)</f>
        <v>0</v>
      </c>
      <c r="F175" s="136">
        <f t="shared" si="40"/>
        <v>0</v>
      </c>
      <c r="G175" s="137">
        <f t="shared" si="40"/>
        <v>0</v>
      </c>
      <c r="H175" s="135">
        <f t="shared" si="40"/>
        <v>0</v>
      </c>
      <c r="I175" s="136">
        <f t="shared" si="40"/>
        <v>0</v>
      </c>
      <c r="J175" s="137">
        <f t="shared" si="40"/>
        <v>0</v>
      </c>
      <c r="K175" s="135">
        <f t="shared" si="40"/>
        <v>0</v>
      </c>
      <c r="L175" s="136">
        <f t="shared" si="40"/>
        <v>19</v>
      </c>
      <c r="M175" s="137">
        <f t="shared" si="40"/>
        <v>7</v>
      </c>
      <c r="N175" s="135">
        <f t="shared" si="40"/>
        <v>0</v>
      </c>
      <c r="O175" s="136">
        <f t="shared" si="40"/>
        <v>0</v>
      </c>
      <c r="P175" s="137">
        <f t="shared" si="40"/>
        <v>0</v>
      </c>
      <c r="Q175" s="135">
        <f t="shared" si="40"/>
        <v>0</v>
      </c>
      <c r="R175" s="136">
        <f t="shared" si="40"/>
        <v>19</v>
      </c>
      <c r="S175" s="137">
        <f t="shared" si="40"/>
        <v>7</v>
      </c>
      <c r="T175" s="138">
        <f>SUM(T176:T178)/1</f>
        <v>3.37</v>
      </c>
      <c r="U175" s="24"/>
    </row>
    <row r="176" spans="1:21" s="24" customFormat="1" ht="13.15" hidden="1" customHeight="1" x14ac:dyDescent="0.2">
      <c r="A176" s="33"/>
      <c r="B176" s="131" t="s">
        <v>17</v>
      </c>
      <c r="C176" s="139" t="s">
        <v>176</v>
      </c>
      <c r="D176" s="133" t="s">
        <v>10</v>
      </c>
      <c r="E176" s="37"/>
      <c r="F176" s="38"/>
      <c r="G176" s="39"/>
      <c r="H176" s="37"/>
      <c r="I176" s="38"/>
      <c r="J176" s="39"/>
      <c r="K176" s="37"/>
      <c r="L176" s="38"/>
      <c r="M176" s="39"/>
      <c r="N176" s="37"/>
      <c r="O176" s="38"/>
      <c r="P176" s="39"/>
      <c r="Q176" s="37">
        <f t="shared" ref="Q176:S178" si="41">SUM(E176,H176,K176,N176)</f>
        <v>0</v>
      </c>
      <c r="R176" s="38">
        <f t="shared" si="41"/>
        <v>0</v>
      </c>
      <c r="S176" s="39">
        <f t="shared" si="41"/>
        <v>0</v>
      </c>
      <c r="T176" s="40"/>
    </row>
    <row r="177" spans="1:24" s="24" customFormat="1" ht="13.15" hidden="1" customHeight="1" x14ac:dyDescent="0.2">
      <c r="A177" s="33"/>
      <c r="B177" s="140" t="s">
        <v>19</v>
      </c>
      <c r="C177" s="139" t="s">
        <v>173</v>
      </c>
      <c r="D177" s="141" t="s">
        <v>10</v>
      </c>
      <c r="E177" s="37"/>
      <c r="F177" s="38"/>
      <c r="G177" s="39"/>
      <c r="H177" s="37"/>
      <c r="I177" s="38"/>
      <c r="J177" s="39"/>
      <c r="K177" s="37"/>
      <c r="L177" s="38"/>
      <c r="M177" s="39"/>
      <c r="N177" s="37"/>
      <c r="O177" s="38"/>
      <c r="P177" s="39"/>
      <c r="Q177" s="37">
        <f>SUM(E177,H177,K177,N177)</f>
        <v>0</v>
      </c>
      <c r="R177" s="38">
        <f>SUM(F177,I177,L177,O177)</f>
        <v>0</v>
      </c>
      <c r="S177" s="39">
        <f>SUM(G177,J177,M177,P177)</f>
        <v>0</v>
      </c>
      <c r="T177" s="40"/>
    </row>
    <row r="178" spans="1:24" s="24" customFormat="1" ht="13.15" hidden="1" customHeight="1" x14ac:dyDescent="0.2">
      <c r="A178" s="43"/>
      <c r="B178" s="44" t="s">
        <v>21</v>
      </c>
      <c r="C178" s="80" t="s">
        <v>68</v>
      </c>
      <c r="D178" s="81" t="s">
        <v>10</v>
      </c>
      <c r="E178" s="37"/>
      <c r="F178" s="38"/>
      <c r="G178" s="39"/>
      <c r="H178" s="37"/>
      <c r="I178" s="38"/>
      <c r="J178" s="39"/>
      <c r="K178" s="37">
        <v>0</v>
      </c>
      <c r="L178" s="38">
        <v>19</v>
      </c>
      <c r="M178" s="39">
        <v>7</v>
      </c>
      <c r="N178" s="37"/>
      <c r="O178" s="38"/>
      <c r="P178" s="39"/>
      <c r="Q178" s="37">
        <f t="shared" si="41"/>
        <v>0</v>
      </c>
      <c r="R178" s="38">
        <f t="shared" si="41"/>
        <v>19</v>
      </c>
      <c r="S178" s="39">
        <f t="shared" si="41"/>
        <v>7</v>
      </c>
      <c r="T178" s="40">
        <v>3.37</v>
      </c>
    </row>
    <row r="179" spans="1:24" s="24" customFormat="1" ht="14.1" customHeight="1" x14ac:dyDescent="0.2">
      <c r="A179" s="673" t="s">
        <v>177</v>
      </c>
      <c r="B179" s="674"/>
      <c r="C179" s="674"/>
      <c r="D179" s="675"/>
      <c r="E179" s="142">
        <f t="shared" ref="E179:S179" si="42">E7+E36+E68+E93+E103+E124+E141+E157+E159+E168</f>
        <v>0</v>
      </c>
      <c r="F179" s="143">
        <f t="shared" si="42"/>
        <v>3</v>
      </c>
      <c r="G179" s="144">
        <f t="shared" si="42"/>
        <v>107</v>
      </c>
      <c r="H179" s="142">
        <f t="shared" si="42"/>
        <v>0</v>
      </c>
      <c r="I179" s="143">
        <f t="shared" si="42"/>
        <v>15</v>
      </c>
      <c r="J179" s="144">
        <f t="shared" si="42"/>
        <v>553</v>
      </c>
      <c r="K179" s="142">
        <f t="shared" si="42"/>
        <v>0</v>
      </c>
      <c r="L179" s="143">
        <f t="shared" si="42"/>
        <v>2049</v>
      </c>
      <c r="M179" s="144">
        <f t="shared" si="42"/>
        <v>2004</v>
      </c>
      <c r="N179" s="142">
        <f t="shared" si="42"/>
        <v>0</v>
      </c>
      <c r="O179" s="143">
        <f t="shared" si="42"/>
        <v>47</v>
      </c>
      <c r="P179" s="144">
        <f t="shared" si="42"/>
        <v>53</v>
      </c>
      <c r="Q179" s="142">
        <f t="shared" si="42"/>
        <v>0</v>
      </c>
      <c r="R179" s="143">
        <f t="shared" si="42"/>
        <v>2114</v>
      </c>
      <c r="S179" s="144">
        <f t="shared" si="42"/>
        <v>2717</v>
      </c>
      <c r="T179" s="145">
        <f>SUM(T7,T36,T68,T93,T103,T124,T141,T157,T159,T168)/10</f>
        <v>3.4824558080808083</v>
      </c>
    </row>
    <row r="180" spans="1:24" s="24" customFormat="1" ht="14.1" customHeight="1" x14ac:dyDescent="0.2">
      <c r="A180" s="676" t="s">
        <v>178</v>
      </c>
      <c r="B180" s="677"/>
      <c r="C180" s="677"/>
      <c r="D180" s="678"/>
      <c r="E180" s="146">
        <f t="shared" ref="E180:S180" si="43">E55+E84+E98+E111+E134+E151+E164+E175</f>
        <v>0</v>
      </c>
      <c r="F180" s="147">
        <f t="shared" si="43"/>
        <v>0</v>
      </c>
      <c r="G180" s="148">
        <f t="shared" si="43"/>
        <v>0</v>
      </c>
      <c r="H180" s="146">
        <f t="shared" si="43"/>
        <v>0</v>
      </c>
      <c r="I180" s="147">
        <f t="shared" si="43"/>
        <v>0</v>
      </c>
      <c r="J180" s="148">
        <f t="shared" si="43"/>
        <v>0</v>
      </c>
      <c r="K180" s="146">
        <f t="shared" si="43"/>
        <v>0</v>
      </c>
      <c r="L180" s="147">
        <f t="shared" si="43"/>
        <v>187</v>
      </c>
      <c r="M180" s="148">
        <f t="shared" si="43"/>
        <v>95</v>
      </c>
      <c r="N180" s="146">
        <f t="shared" si="43"/>
        <v>0</v>
      </c>
      <c r="O180" s="147">
        <f t="shared" si="43"/>
        <v>0</v>
      </c>
      <c r="P180" s="148">
        <f t="shared" si="43"/>
        <v>0</v>
      </c>
      <c r="Q180" s="146">
        <f t="shared" si="43"/>
        <v>0</v>
      </c>
      <c r="R180" s="147">
        <f t="shared" si="43"/>
        <v>187</v>
      </c>
      <c r="S180" s="148">
        <f t="shared" si="43"/>
        <v>95</v>
      </c>
      <c r="T180" s="149">
        <f>SUM(T55,T84,T98,T111,T134,T151,T164,T175)/7</f>
        <v>3.3680612244897961</v>
      </c>
    </row>
    <row r="181" spans="1:24" s="78" customFormat="1" ht="14.1" customHeight="1" x14ac:dyDescent="0.2">
      <c r="A181" s="679" t="s">
        <v>179</v>
      </c>
      <c r="B181" s="680"/>
      <c r="C181" s="680"/>
      <c r="D181" s="681"/>
      <c r="E181" s="150">
        <f>E179+E180</f>
        <v>0</v>
      </c>
      <c r="F181" s="151">
        <f>F179+F180</f>
        <v>3</v>
      </c>
      <c r="G181" s="152">
        <f>G179+G180</f>
        <v>107</v>
      </c>
      <c r="H181" s="150">
        <f t="shared" ref="H181:S181" si="44">H179+H180</f>
        <v>0</v>
      </c>
      <c r="I181" s="151">
        <f t="shared" si="44"/>
        <v>15</v>
      </c>
      <c r="J181" s="152">
        <f t="shared" si="44"/>
        <v>553</v>
      </c>
      <c r="K181" s="150">
        <f t="shared" si="44"/>
        <v>0</v>
      </c>
      <c r="L181" s="151">
        <f t="shared" si="44"/>
        <v>2236</v>
      </c>
      <c r="M181" s="152">
        <f t="shared" si="44"/>
        <v>2099</v>
      </c>
      <c r="N181" s="150">
        <f t="shared" si="44"/>
        <v>0</v>
      </c>
      <c r="O181" s="151">
        <f t="shared" si="44"/>
        <v>47</v>
      </c>
      <c r="P181" s="152">
        <f t="shared" si="44"/>
        <v>53</v>
      </c>
      <c r="Q181" s="150">
        <f t="shared" si="44"/>
        <v>0</v>
      </c>
      <c r="R181" s="151">
        <f t="shared" si="44"/>
        <v>2301</v>
      </c>
      <c r="S181" s="152">
        <f t="shared" si="44"/>
        <v>2812</v>
      </c>
      <c r="T181" s="682">
        <f>(T179+T180)/2</f>
        <v>3.425258516285302</v>
      </c>
      <c r="U181" s="24"/>
    </row>
    <row r="182" spans="1:24" s="78" customFormat="1" ht="14.1" customHeight="1" x14ac:dyDescent="0.2">
      <c r="A182" s="679" t="s">
        <v>180</v>
      </c>
      <c r="B182" s="680"/>
      <c r="C182" s="680"/>
      <c r="D182" s="681"/>
      <c r="E182" s="154">
        <f>(E179/(E179+F179+G179)*100)</f>
        <v>0</v>
      </c>
      <c r="F182" s="155">
        <f>(F179/(E179+F179+G179)*100)</f>
        <v>2.7272727272727271</v>
      </c>
      <c r="G182" s="156">
        <f>(G179/(E179+F179+G179)*100)</f>
        <v>97.27272727272728</v>
      </c>
      <c r="H182" s="154">
        <f>H179/(H179+I179+J179)*100</f>
        <v>0</v>
      </c>
      <c r="I182" s="155">
        <f>I179/(H179+I179+J179)*100</f>
        <v>2.640845070422535</v>
      </c>
      <c r="J182" s="156">
        <f>J179/(H179+I179+J179)*100</f>
        <v>97.359154929577457</v>
      </c>
      <c r="K182" s="154">
        <f>K179/(K179+L179+M179)*100</f>
        <v>0</v>
      </c>
      <c r="L182" s="155">
        <f>L179/(K179+L179+M179)*100</f>
        <v>50.555144337527757</v>
      </c>
      <c r="M182" s="156">
        <f>M179/(K179+L179+M179)*100</f>
        <v>49.444855662472243</v>
      </c>
      <c r="N182" s="154">
        <f>N179/(N179+O179+P179)*100</f>
        <v>0</v>
      </c>
      <c r="O182" s="155">
        <f>O179/(N179+O179+P179)*100</f>
        <v>47</v>
      </c>
      <c r="P182" s="156">
        <f>P179/(N179+O179+P179)*100</f>
        <v>53</v>
      </c>
      <c r="Q182" s="154">
        <f>Q179/(Q179+R179+S179)*100</f>
        <v>0</v>
      </c>
      <c r="R182" s="155">
        <f>R179/(Q179+R179+S179)*100</f>
        <v>43.759056096046365</v>
      </c>
      <c r="S182" s="156">
        <f>S179/(Q179+R179+S179)*100</f>
        <v>56.240943903953635</v>
      </c>
      <c r="T182" s="683"/>
      <c r="U182" s="24"/>
    </row>
    <row r="183" spans="1:24" s="78" customFormat="1" ht="14.1" customHeight="1" x14ac:dyDescent="0.2">
      <c r="A183" s="684" t="s">
        <v>181</v>
      </c>
      <c r="B183" s="685"/>
      <c r="C183" s="685"/>
      <c r="D183" s="686"/>
      <c r="E183" s="687">
        <f>SUM(T28:T34)/7</f>
        <v>3.8342857142857141</v>
      </c>
      <c r="F183" s="688"/>
      <c r="G183" s="689"/>
      <c r="H183" s="687">
        <f>SUM(T8:T27)/15</f>
        <v>3.6760000000000002</v>
      </c>
      <c r="I183" s="688"/>
      <c r="J183" s="689"/>
      <c r="K183" s="687">
        <f>SUM(T36,T69,T71,T73,T75,T77,T79,T82,T83,T93,T103,T125,T126,T127,T128,T130,T131,T132,T141,T157,T159,T169,T170,T171,T172,T173)/26</f>
        <v>3.4945459401709411</v>
      </c>
      <c r="L183" s="688"/>
      <c r="M183" s="689"/>
      <c r="N183" s="687">
        <f>SUM(T70,T72,T74,T76,T78,T80,T81,T129,T174)/6</f>
        <v>3.313333333333333</v>
      </c>
      <c r="O183" s="688"/>
      <c r="P183" s="689"/>
      <c r="Q183" s="661">
        <f>SUM(Q181:S181)</f>
        <v>5113</v>
      </c>
      <c r="R183" s="662"/>
      <c r="S183" s="662"/>
      <c r="T183" s="663"/>
    </row>
    <row r="184" spans="1:24" s="78" customFormat="1" ht="14.1" customHeight="1" x14ac:dyDescent="0.2">
      <c r="A184" s="667" t="s">
        <v>182</v>
      </c>
      <c r="B184" s="668"/>
      <c r="C184" s="668"/>
      <c r="D184" s="669"/>
      <c r="E184" s="670">
        <v>0</v>
      </c>
      <c r="F184" s="671"/>
      <c r="G184" s="672"/>
      <c r="H184" s="670">
        <v>0</v>
      </c>
      <c r="I184" s="671"/>
      <c r="J184" s="672"/>
      <c r="K184" s="670">
        <f>SUM(T55,T84,T98,T111,T134,T151,T164,T175)/7</f>
        <v>3.3680612244897961</v>
      </c>
      <c r="L184" s="671"/>
      <c r="M184" s="672"/>
      <c r="N184" s="670">
        <v>0</v>
      </c>
      <c r="O184" s="671"/>
      <c r="P184" s="672"/>
      <c r="Q184" s="664"/>
      <c r="R184" s="665"/>
      <c r="S184" s="665"/>
      <c r="T184" s="666"/>
    </row>
    <row r="186" spans="1:24" ht="15.95" customHeight="1" thickBot="1" x14ac:dyDescent="0.25">
      <c r="A186" s="660" t="s">
        <v>183</v>
      </c>
      <c r="B186" s="660"/>
      <c r="C186" s="660"/>
      <c r="D186" s="660"/>
      <c r="E186" s="660"/>
      <c r="F186" s="660"/>
      <c r="G186" s="660"/>
      <c r="H186" s="660"/>
      <c r="I186" s="660"/>
      <c r="J186" s="660"/>
      <c r="K186" s="660"/>
      <c r="L186" s="660"/>
      <c r="M186" s="660"/>
      <c r="N186" s="660"/>
      <c r="O186" s="660"/>
      <c r="P186" s="660"/>
      <c r="Q186" s="660"/>
      <c r="R186" s="660"/>
      <c r="S186" s="660"/>
      <c r="T186" s="660"/>
    </row>
    <row r="187" spans="1:24" ht="15.95" customHeight="1" thickTop="1" x14ac:dyDescent="0.2">
      <c r="V187" s="157" t="s">
        <v>2</v>
      </c>
      <c r="W187" s="158" t="s">
        <v>184</v>
      </c>
      <c r="X187" s="159" t="s">
        <v>7</v>
      </c>
    </row>
    <row r="188" spans="1:24" ht="15.95" customHeight="1" x14ac:dyDescent="0.2">
      <c r="V188" s="160" t="s">
        <v>17</v>
      </c>
      <c r="W188" s="161" t="s">
        <v>185</v>
      </c>
      <c r="X188" s="162">
        <f>T7</f>
        <v>3.7263636363636365</v>
      </c>
    </row>
    <row r="189" spans="1:24" ht="15.95" customHeight="1" x14ac:dyDescent="0.2">
      <c r="V189" s="160" t="s">
        <v>19</v>
      </c>
      <c r="W189" s="163" t="s">
        <v>186</v>
      </c>
      <c r="X189" s="164">
        <f>T35</f>
        <v>3.3697222222222223</v>
      </c>
    </row>
    <row r="190" spans="1:24" ht="15.95" customHeight="1" x14ac:dyDescent="0.2">
      <c r="V190" s="160" t="s">
        <v>21</v>
      </c>
      <c r="W190" s="163" t="s">
        <v>187</v>
      </c>
      <c r="X190" s="164">
        <f>T67</f>
        <v>3.4448809523809523</v>
      </c>
    </row>
    <row r="191" spans="1:24" ht="15.95" customHeight="1" x14ac:dyDescent="0.2">
      <c r="V191" s="160" t="s">
        <v>23</v>
      </c>
      <c r="W191" s="163" t="s">
        <v>188</v>
      </c>
      <c r="X191" s="164">
        <f>T92</f>
        <v>3.4437500000000001</v>
      </c>
    </row>
    <row r="192" spans="1:24" ht="15.95" customHeight="1" x14ac:dyDescent="0.2">
      <c r="V192" s="160" t="s">
        <v>25</v>
      </c>
      <c r="W192" s="163" t="s">
        <v>189</v>
      </c>
      <c r="X192" s="164">
        <f>T102</f>
        <v>3.375</v>
      </c>
    </row>
    <row r="193" spans="22:24" ht="15.95" customHeight="1" x14ac:dyDescent="0.2">
      <c r="V193" s="160" t="s">
        <v>27</v>
      </c>
      <c r="W193" s="163" t="s">
        <v>190</v>
      </c>
      <c r="X193" s="164">
        <f>T123</f>
        <v>3.6124999999999998</v>
      </c>
    </row>
    <row r="194" spans="22:24" ht="15.95" customHeight="1" x14ac:dyDescent="0.2">
      <c r="V194" s="160" t="s">
        <v>29</v>
      </c>
      <c r="W194" s="163" t="s">
        <v>191</v>
      </c>
      <c r="X194" s="164">
        <f>T140</f>
        <v>3.5237500000000006</v>
      </c>
    </row>
    <row r="195" spans="22:24" ht="15.95" customHeight="1" x14ac:dyDescent="0.2">
      <c r="V195" s="160" t="s">
        <v>31</v>
      </c>
      <c r="W195" s="163" t="s">
        <v>192</v>
      </c>
      <c r="X195" s="164">
        <f>T157</f>
        <v>3.23</v>
      </c>
    </row>
    <row r="196" spans="22:24" ht="15.95" customHeight="1" x14ac:dyDescent="0.2">
      <c r="V196" s="160" t="s">
        <v>33</v>
      </c>
      <c r="W196" s="163" t="s">
        <v>193</v>
      </c>
      <c r="X196" s="164">
        <f>T158</f>
        <v>3.30125</v>
      </c>
    </row>
    <row r="197" spans="22:24" ht="15.95" customHeight="1" thickBot="1" x14ac:dyDescent="0.25">
      <c r="V197" s="165" t="s">
        <v>35</v>
      </c>
      <c r="W197" s="166" t="s">
        <v>194</v>
      </c>
      <c r="X197" s="167">
        <f>T167</f>
        <v>3.4133333333333331</v>
      </c>
    </row>
    <row r="198" spans="22:24" ht="15.95" customHeight="1" thickTop="1" thickBot="1" x14ac:dyDescent="0.25">
      <c r="V198" s="168"/>
      <c r="W198" s="168"/>
      <c r="X198" s="168"/>
    </row>
    <row r="199" spans="22:24" ht="15.95" customHeight="1" thickTop="1" x14ac:dyDescent="0.2">
      <c r="V199" s="157" t="s">
        <v>2</v>
      </c>
      <c r="W199" s="158" t="s">
        <v>195</v>
      </c>
      <c r="X199" s="159" t="s">
        <v>7</v>
      </c>
    </row>
    <row r="200" spans="22:24" ht="15.95" customHeight="1" x14ac:dyDescent="0.2">
      <c r="V200" s="160" t="s">
        <v>17</v>
      </c>
      <c r="W200" s="169" t="s">
        <v>8</v>
      </c>
      <c r="X200" s="162">
        <f>E183</f>
        <v>3.8342857142857141</v>
      </c>
    </row>
    <row r="201" spans="22:24" ht="15.95" customHeight="1" x14ac:dyDescent="0.2">
      <c r="V201" s="160" t="s">
        <v>19</v>
      </c>
      <c r="W201" s="170" t="s">
        <v>9</v>
      </c>
      <c r="X201" s="164">
        <f>H183</f>
        <v>3.6760000000000002</v>
      </c>
    </row>
    <row r="202" spans="22:24" ht="15.95" customHeight="1" x14ac:dyDescent="0.2">
      <c r="V202" s="160" t="s">
        <v>21</v>
      </c>
      <c r="W202" s="170" t="s">
        <v>10</v>
      </c>
      <c r="X202" s="164">
        <f>K183</f>
        <v>3.4945459401709411</v>
      </c>
    </row>
    <row r="203" spans="22:24" ht="15.95" customHeight="1" thickBot="1" x14ac:dyDescent="0.25">
      <c r="V203" s="165" t="s">
        <v>23</v>
      </c>
      <c r="W203" s="171" t="s">
        <v>11</v>
      </c>
      <c r="X203" s="167">
        <f>N183</f>
        <v>3.313333333333333</v>
      </c>
    </row>
    <row r="204" spans="22:24" ht="15.95" customHeight="1" thickTop="1" x14ac:dyDescent="0.2"/>
  </sheetData>
  <mergeCells count="34">
    <mergeCell ref="A186:T186"/>
    <mergeCell ref="Q183:T184"/>
    <mergeCell ref="A184:D184"/>
    <mergeCell ref="E184:G184"/>
    <mergeCell ref="H184:J184"/>
    <mergeCell ref="K184:M184"/>
    <mergeCell ref="N184:P184"/>
    <mergeCell ref="A183:D183"/>
    <mergeCell ref="E183:G183"/>
    <mergeCell ref="H183:J183"/>
    <mergeCell ref="K183:M183"/>
    <mergeCell ref="N183:P183"/>
    <mergeCell ref="A179:D179"/>
    <mergeCell ref="A180:D180"/>
    <mergeCell ref="A181:D181"/>
    <mergeCell ref="T181:T182"/>
    <mergeCell ref="A182:D182"/>
    <mergeCell ref="A64:A66"/>
    <mergeCell ref="B64:C66"/>
    <mergeCell ref="D64:D66"/>
    <mergeCell ref="Q64:S65"/>
    <mergeCell ref="T64:T66"/>
    <mergeCell ref="A120:A122"/>
    <mergeCell ref="B120:C122"/>
    <mergeCell ref="D120:D122"/>
    <mergeCell ref="Q120:S121"/>
    <mergeCell ref="T120:T122"/>
    <mergeCell ref="A1:T1"/>
    <mergeCell ref="A2:T2"/>
    <mergeCell ref="A4:A6"/>
    <mergeCell ref="B4:C6"/>
    <mergeCell ref="D4:D6"/>
    <mergeCell ref="Q4:S5"/>
    <mergeCell ref="T4:T6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256" firstPageNumber="5" orientation="portrait" useFirstPageNumber="1" horizontalDpi="4294967293" verticalDpi="0" r:id="rId1"/>
  <headerFooter>
    <oddFooter>&amp;L&amp;"+,Bold Italic"Informasi Alumni UNM - 2017/2018&amp;R&amp;"+,Bold Italic"~  &amp;P  ~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204"/>
  <sheetViews>
    <sheetView topLeftCell="A98" zoomScale="115" zoomScaleNormal="115" workbookViewId="0">
      <selection activeCell="T196" sqref="T196"/>
    </sheetView>
  </sheetViews>
  <sheetFormatPr defaultColWidth="14.42578125" defaultRowHeight="15" customHeight="1" x14ac:dyDescent="0.2"/>
  <cols>
    <col min="1" max="1" width="3.5703125" style="361" customWidth="1"/>
    <col min="2" max="2" width="3.28515625" style="361" customWidth="1"/>
    <col min="3" max="3" width="28.140625" style="361" customWidth="1"/>
    <col min="4" max="4" width="3.140625" style="614" bestFit="1" customWidth="1"/>
    <col min="5" max="19" width="7.5703125" style="361" customWidth="1"/>
    <col min="20" max="20" width="5.28515625" style="361" customWidth="1"/>
    <col min="21" max="21" width="14.42578125" style="361"/>
    <col min="22" max="22" width="4" style="361" customWidth="1"/>
    <col min="23" max="23" width="7.85546875" style="361" customWidth="1"/>
    <col min="24" max="24" width="12.28515625" style="361" customWidth="1"/>
    <col min="25" max="16384" width="14.42578125" style="361"/>
  </cols>
  <sheetData>
    <row r="1" spans="1:20" ht="15.75" x14ac:dyDescent="0.25">
      <c r="A1" s="765" t="s">
        <v>361</v>
      </c>
      <c r="B1" s="766"/>
      <c r="C1" s="766"/>
      <c r="D1" s="766"/>
      <c r="E1" s="766"/>
      <c r="F1" s="766"/>
      <c r="G1" s="766"/>
      <c r="H1" s="766"/>
      <c r="I1" s="766"/>
      <c r="J1" s="766"/>
      <c r="K1" s="766"/>
      <c r="L1" s="766"/>
      <c r="M1" s="766"/>
      <c r="N1" s="766"/>
      <c r="O1" s="766"/>
      <c r="P1" s="766"/>
      <c r="Q1" s="766"/>
      <c r="R1" s="766"/>
      <c r="S1" s="766"/>
      <c r="T1" s="766"/>
    </row>
    <row r="2" spans="1:20" ht="15.75" x14ac:dyDescent="0.25">
      <c r="A2" s="765" t="s">
        <v>362</v>
      </c>
      <c r="B2" s="766"/>
      <c r="C2" s="766"/>
      <c r="D2" s="766"/>
      <c r="E2" s="766"/>
      <c r="F2" s="766"/>
      <c r="G2" s="766"/>
      <c r="H2" s="766"/>
      <c r="I2" s="766"/>
      <c r="J2" s="766"/>
      <c r="K2" s="766"/>
      <c r="L2" s="766"/>
      <c r="M2" s="766"/>
      <c r="N2" s="766"/>
      <c r="O2" s="766"/>
      <c r="P2" s="766"/>
      <c r="Q2" s="766"/>
      <c r="R2" s="766"/>
      <c r="S2" s="766"/>
      <c r="T2" s="766"/>
    </row>
    <row r="4" spans="1:20" ht="15" customHeight="1" x14ac:dyDescent="0.2">
      <c r="A4" s="362"/>
      <c r="B4" s="363"/>
      <c r="C4" s="364"/>
      <c r="D4" s="767" t="s">
        <v>4</v>
      </c>
      <c r="E4" s="751" t="s">
        <v>5</v>
      </c>
      <c r="F4" s="711"/>
      <c r="G4" s="711"/>
      <c r="H4" s="711"/>
      <c r="I4" s="711"/>
      <c r="J4" s="711"/>
      <c r="K4" s="711"/>
      <c r="L4" s="711"/>
      <c r="M4" s="711"/>
      <c r="N4" s="711"/>
      <c r="O4" s="711"/>
      <c r="P4" s="712"/>
      <c r="Q4" s="769" t="s">
        <v>6</v>
      </c>
      <c r="R4" s="770"/>
      <c r="S4" s="771"/>
      <c r="T4" s="772" t="s">
        <v>7</v>
      </c>
    </row>
    <row r="5" spans="1:20" ht="15" customHeight="1" x14ac:dyDescent="0.2">
      <c r="A5" s="365" t="s">
        <v>2</v>
      </c>
      <c r="B5" s="746" t="s">
        <v>3</v>
      </c>
      <c r="C5" s="747"/>
      <c r="D5" s="753"/>
      <c r="E5" s="748" t="s">
        <v>8</v>
      </c>
      <c r="F5" s="749"/>
      <c r="G5" s="750"/>
      <c r="H5" s="751" t="s">
        <v>9</v>
      </c>
      <c r="I5" s="711"/>
      <c r="J5" s="712"/>
      <c r="K5" s="748" t="s">
        <v>10</v>
      </c>
      <c r="L5" s="749"/>
      <c r="M5" s="750"/>
      <c r="N5" s="751" t="s">
        <v>11</v>
      </c>
      <c r="O5" s="711"/>
      <c r="P5" s="712"/>
      <c r="Q5" s="761"/>
      <c r="R5" s="762"/>
      <c r="S5" s="763"/>
      <c r="T5" s="773"/>
    </row>
    <row r="6" spans="1:20" ht="36" x14ac:dyDescent="0.2">
      <c r="A6" s="365"/>
      <c r="B6" s="366"/>
      <c r="C6" s="367"/>
      <c r="D6" s="768"/>
      <c r="E6" s="368" t="s">
        <v>12</v>
      </c>
      <c r="F6" s="369" t="s">
        <v>13</v>
      </c>
      <c r="G6" s="370" t="s">
        <v>14</v>
      </c>
      <c r="H6" s="371" t="s">
        <v>12</v>
      </c>
      <c r="I6" s="372" t="s">
        <v>13</v>
      </c>
      <c r="J6" s="373" t="s">
        <v>14</v>
      </c>
      <c r="K6" s="368" t="s">
        <v>12</v>
      </c>
      <c r="L6" s="369" t="s">
        <v>13</v>
      </c>
      <c r="M6" s="370" t="s">
        <v>14</v>
      </c>
      <c r="N6" s="371" t="s">
        <v>12</v>
      </c>
      <c r="O6" s="372" t="s">
        <v>13</v>
      </c>
      <c r="P6" s="373" t="s">
        <v>14</v>
      </c>
      <c r="Q6" s="368" t="s">
        <v>12</v>
      </c>
      <c r="R6" s="369" t="s">
        <v>13</v>
      </c>
      <c r="S6" s="370" t="s">
        <v>14</v>
      </c>
      <c r="T6" s="774"/>
    </row>
    <row r="7" spans="1:20" ht="15" hidden="1" customHeight="1" x14ac:dyDescent="0.2">
      <c r="A7" s="374" t="s">
        <v>15</v>
      </c>
      <c r="B7" s="737" t="s">
        <v>363</v>
      </c>
      <c r="C7" s="764"/>
      <c r="D7" s="375"/>
      <c r="E7" s="376">
        <f t="shared" ref="E7:P7" si="0">SUM(E8:E35)</f>
        <v>1</v>
      </c>
      <c r="F7" s="377">
        <f t="shared" si="0"/>
        <v>0</v>
      </c>
      <c r="G7" s="378">
        <f t="shared" si="0"/>
        <v>52</v>
      </c>
      <c r="H7" s="379">
        <f t="shared" si="0"/>
        <v>0</v>
      </c>
      <c r="I7" s="377">
        <f t="shared" si="0"/>
        <v>10</v>
      </c>
      <c r="J7" s="380">
        <f t="shared" si="0"/>
        <v>800</v>
      </c>
      <c r="K7" s="376">
        <f t="shared" si="0"/>
        <v>0</v>
      </c>
      <c r="L7" s="377">
        <f t="shared" si="0"/>
        <v>0</v>
      </c>
      <c r="M7" s="378">
        <f t="shared" si="0"/>
        <v>0</v>
      </c>
      <c r="N7" s="379">
        <f t="shared" si="0"/>
        <v>0</v>
      </c>
      <c r="O7" s="377">
        <f t="shared" si="0"/>
        <v>0</v>
      </c>
      <c r="P7" s="380">
        <f t="shared" si="0"/>
        <v>0</v>
      </c>
      <c r="Q7" s="376">
        <f t="shared" ref="Q7:S35" si="1">SUM(E7,H7,K7,N7)</f>
        <v>1</v>
      </c>
      <c r="R7" s="377">
        <f t="shared" si="1"/>
        <v>10</v>
      </c>
      <c r="S7" s="378">
        <f t="shared" si="1"/>
        <v>852</v>
      </c>
      <c r="T7" s="381">
        <f>SUM(T8:T35)/COUNT(T8:T35)</f>
        <v>3.7945454545454549</v>
      </c>
    </row>
    <row r="8" spans="1:20" ht="14.25" hidden="1" x14ac:dyDescent="0.2">
      <c r="A8" s="382"/>
      <c r="B8" s="383">
        <v>1</v>
      </c>
      <c r="C8" s="384" t="s">
        <v>18</v>
      </c>
      <c r="D8" s="385" t="s">
        <v>9</v>
      </c>
      <c r="E8" s="386"/>
      <c r="F8" s="387"/>
      <c r="G8" s="388"/>
      <c r="H8" s="389"/>
      <c r="I8" s="387"/>
      <c r="J8" s="390">
        <v>79</v>
      </c>
      <c r="K8" s="386"/>
      <c r="L8" s="387"/>
      <c r="M8" s="388"/>
      <c r="N8" s="389"/>
      <c r="O8" s="387"/>
      <c r="P8" s="390"/>
      <c r="Q8" s="391">
        <f t="shared" si="1"/>
        <v>0</v>
      </c>
      <c r="R8" s="392">
        <f t="shared" si="1"/>
        <v>0</v>
      </c>
      <c r="S8" s="393">
        <f t="shared" si="1"/>
        <v>79</v>
      </c>
      <c r="T8" s="394">
        <v>3.8</v>
      </c>
    </row>
    <row r="9" spans="1:20" ht="14.25" hidden="1" x14ac:dyDescent="0.2">
      <c r="A9" s="395"/>
      <c r="B9" s="396">
        <v>2</v>
      </c>
      <c r="C9" s="397" t="s">
        <v>20</v>
      </c>
      <c r="D9" s="398" t="s">
        <v>9</v>
      </c>
      <c r="E9" s="399"/>
      <c r="F9" s="400"/>
      <c r="G9" s="401"/>
      <c r="H9" s="402"/>
      <c r="I9" s="400"/>
      <c r="J9" s="403"/>
      <c r="K9" s="399"/>
      <c r="L9" s="400"/>
      <c r="M9" s="401"/>
      <c r="N9" s="402"/>
      <c r="O9" s="400"/>
      <c r="P9" s="403"/>
      <c r="Q9" s="404">
        <f t="shared" si="1"/>
        <v>0</v>
      </c>
      <c r="R9" s="405">
        <f t="shared" si="1"/>
        <v>0</v>
      </c>
      <c r="S9" s="406">
        <f t="shared" si="1"/>
        <v>0</v>
      </c>
      <c r="T9" s="407"/>
    </row>
    <row r="10" spans="1:20" ht="14.25" hidden="1" x14ac:dyDescent="0.2">
      <c r="A10" s="395"/>
      <c r="B10" s="396">
        <v>3</v>
      </c>
      <c r="C10" s="397" t="s">
        <v>22</v>
      </c>
      <c r="D10" s="398" t="s">
        <v>9</v>
      </c>
      <c r="E10" s="399"/>
      <c r="F10" s="400"/>
      <c r="G10" s="401"/>
      <c r="H10" s="402"/>
      <c r="I10" s="400"/>
      <c r="J10" s="403">
        <v>2</v>
      </c>
      <c r="K10" s="399"/>
      <c r="L10" s="400"/>
      <c r="M10" s="401"/>
      <c r="N10" s="402"/>
      <c r="O10" s="400"/>
      <c r="P10" s="403"/>
      <c r="Q10" s="404">
        <f t="shared" si="1"/>
        <v>0</v>
      </c>
      <c r="R10" s="405">
        <f t="shared" si="1"/>
        <v>0</v>
      </c>
      <c r="S10" s="406">
        <f t="shared" si="1"/>
        <v>2</v>
      </c>
      <c r="T10" s="408">
        <v>3.89</v>
      </c>
    </row>
    <row r="11" spans="1:20" ht="14.25" hidden="1" x14ac:dyDescent="0.2">
      <c r="A11" s="395"/>
      <c r="B11" s="396">
        <v>4</v>
      </c>
      <c r="C11" s="397" t="s">
        <v>24</v>
      </c>
      <c r="D11" s="398" t="s">
        <v>9</v>
      </c>
      <c r="E11" s="399"/>
      <c r="F11" s="400"/>
      <c r="G11" s="401"/>
      <c r="H11" s="402"/>
      <c r="I11" s="400"/>
      <c r="J11" s="403">
        <v>78</v>
      </c>
      <c r="K11" s="399"/>
      <c r="L11" s="400"/>
      <c r="M11" s="401"/>
      <c r="N11" s="402"/>
      <c r="O11" s="400"/>
      <c r="P11" s="403"/>
      <c r="Q11" s="404">
        <f t="shared" si="1"/>
        <v>0</v>
      </c>
      <c r="R11" s="405">
        <f t="shared" si="1"/>
        <v>0</v>
      </c>
      <c r="S11" s="406">
        <f t="shared" si="1"/>
        <v>78</v>
      </c>
      <c r="T11" s="408">
        <v>3.79</v>
      </c>
    </row>
    <row r="12" spans="1:20" ht="14.25" hidden="1" x14ac:dyDescent="0.2">
      <c r="A12" s="395"/>
      <c r="B12" s="396">
        <v>5</v>
      </c>
      <c r="C12" s="397" t="s">
        <v>26</v>
      </c>
      <c r="D12" s="398" t="s">
        <v>9</v>
      </c>
      <c r="E12" s="399"/>
      <c r="F12" s="400"/>
      <c r="G12" s="401"/>
      <c r="H12" s="402"/>
      <c r="I12" s="400">
        <v>6</v>
      </c>
      <c r="J12" s="403">
        <v>114</v>
      </c>
      <c r="K12" s="399"/>
      <c r="L12" s="400"/>
      <c r="M12" s="401"/>
      <c r="N12" s="402"/>
      <c r="O12" s="400"/>
      <c r="P12" s="403"/>
      <c r="Q12" s="404">
        <f t="shared" si="1"/>
        <v>0</v>
      </c>
      <c r="R12" s="405">
        <f t="shared" si="1"/>
        <v>6</v>
      </c>
      <c r="S12" s="406">
        <f t="shared" si="1"/>
        <v>114</v>
      </c>
      <c r="T12" s="408">
        <v>3.7</v>
      </c>
    </row>
    <row r="13" spans="1:20" ht="14.25" hidden="1" x14ac:dyDescent="0.2">
      <c r="A13" s="395"/>
      <c r="B13" s="396">
        <v>6</v>
      </c>
      <c r="C13" s="397" t="s">
        <v>28</v>
      </c>
      <c r="D13" s="398" t="s">
        <v>9</v>
      </c>
      <c r="E13" s="399"/>
      <c r="F13" s="400"/>
      <c r="G13" s="401"/>
      <c r="H13" s="402"/>
      <c r="I13" s="400"/>
      <c r="J13" s="403">
        <v>38</v>
      </c>
      <c r="K13" s="399"/>
      <c r="L13" s="400"/>
      <c r="M13" s="401"/>
      <c r="N13" s="402"/>
      <c r="O13" s="400"/>
      <c r="P13" s="403"/>
      <c r="Q13" s="404">
        <f t="shared" si="1"/>
        <v>0</v>
      </c>
      <c r="R13" s="405">
        <f t="shared" si="1"/>
        <v>0</v>
      </c>
      <c r="S13" s="406">
        <f t="shared" si="1"/>
        <v>38</v>
      </c>
      <c r="T13" s="408">
        <v>3.72</v>
      </c>
    </row>
    <row r="14" spans="1:20" ht="14.25" hidden="1" x14ac:dyDescent="0.2">
      <c r="A14" s="395"/>
      <c r="B14" s="396">
        <v>7</v>
      </c>
      <c r="C14" s="397" t="s">
        <v>30</v>
      </c>
      <c r="D14" s="398" t="s">
        <v>9</v>
      </c>
      <c r="E14" s="399"/>
      <c r="F14" s="400"/>
      <c r="G14" s="401"/>
      <c r="H14" s="402"/>
      <c r="I14" s="400"/>
      <c r="J14" s="403">
        <v>8</v>
      </c>
      <c r="K14" s="399"/>
      <c r="L14" s="400"/>
      <c r="M14" s="401"/>
      <c r="N14" s="402"/>
      <c r="O14" s="400"/>
      <c r="P14" s="403"/>
      <c r="Q14" s="404">
        <f t="shared" si="1"/>
        <v>0</v>
      </c>
      <c r="R14" s="405">
        <f t="shared" si="1"/>
        <v>0</v>
      </c>
      <c r="S14" s="406">
        <f t="shared" si="1"/>
        <v>8</v>
      </c>
      <c r="T14" s="408">
        <v>3.78</v>
      </c>
    </row>
    <row r="15" spans="1:20" ht="14.25" hidden="1" x14ac:dyDescent="0.2">
      <c r="A15" s="395"/>
      <c r="B15" s="396">
        <v>8</v>
      </c>
      <c r="C15" s="397" t="s">
        <v>32</v>
      </c>
      <c r="D15" s="398" t="s">
        <v>9</v>
      </c>
      <c r="E15" s="399"/>
      <c r="F15" s="400"/>
      <c r="G15" s="401"/>
      <c r="H15" s="402"/>
      <c r="I15" s="400"/>
      <c r="J15" s="403">
        <v>17</v>
      </c>
      <c r="K15" s="399"/>
      <c r="L15" s="400"/>
      <c r="M15" s="401"/>
      <c r="N15" s="402"/>
      <c r="O15" s="400"/>
      <c r="P15" s="403"/>
      <c r="Q15" s="404">
        <f t="shared" si="1"/>
        <v>0</v>
      </c>
      <c r="R15" s="405">
        <f t="shared" si="1"/>
        <v>0</v>
      </c>
      <c r="S15" s="406">
        <f t="shared" si="1"/>
        <v>17</v>
      </c>
      <c r="T15" s="408">
        <v>3.72</v>
      </c>
    </row>
    <row r="16" spans="1:20" ht="14.25" hidden="1" x14ac:dyDescent="0.2">
      <c r="A16" s="395"/>
      <c r="B16" s="396">
        <v>9</v>
      </c>
      <c r="C16" s="397" t="s">
        <v>34</v>
      </c>
      <c r="D16" s="398" t="s">
        <v>9</v>
      </c>
      <c r="E16" s="399"/>
      <c r="F16" s="400"/>
      <c r="G16" s="401"/>
      <c r="H16" s="402"/>
      <c r="I16" s="400">
        <v>1</v>
      </c>
      <c r="J16" s="403">
        <v>51</v>
      </c>
      <c r="K16" s="399"/>
      <c r="L16" s="400"/>
      <c r="M16" s="401"/>
      <c r="N16" s="402"/>
      <c r="O16" s="400"/>
      <c r="P16" s="403"/>
      <c r="Q16" s="404">
        <f t="shared" si="1"/>
        <v>0</v>
      </c>
      <c r="R16" s="405">
        <f t="shared" si="1"/>
        <v>1</v>
      </c>
      <c r="S16" s="406">
        <f t="shared" si="1"/>
        <v>51</v>
      </c>
      <c r="T16" s="408">
        <v>3.79</v>
      </c>
    </row>
    <row r="17" spans="1:20" ht="14.25" hidden="1" x14ac:dyDescent="0.2">
      <c r="A17" s="395"/>
      <c r="B17" s="396">
        <v>10</v>
      </c>
      <c r="C17" s="397" t="s">
        <v>36</v>
      </c>
      <c r="D17" s="398" t="s">
        <v>9</v>
      </c>
      <c r="E17" s="399"/>
      <c r="F17" s="400"/>
      <c r="G17" s="401"/>
      <c r="H17" s="402"/>
      <c r="I17" s="400">
        <v>2</v>
      </c>
      <c r="J17" s="403">
        <v>172</v>
      </c>
      <c r="K17" s="399"/>
      <c r="L17" s="400"/>
      <c r="M17" s="401"/>
      <c r="N17" s="402"/>
      <c r="O17" s="400"/>
      <c r="P17" s="403"/>
      <c r="Q17" s="404">
        <f t="shared" si="1"/>
        <v>0</v>
      </c>
      <c r="R17" s="405">
        <f t="shared" si="1"/>
        <v>2</v>
      </c>
      <c r="S17" s="406">
        <f t="shared" si="1"/>
        <v>172</v>
      </c>
      <c r="T17" s="408">
        <v>3.75</v>
      </c>
    </row>
    <row r="18" spans="1:20" ht="14.25" hidden="1" x14ac:dyDescent="0.2">
      <c r="A18" s="395"/>
      <c r="B18" s="396">
        <v>11</v>
      </c>
      <c r="C18" s="397" t="s">
        <v>38</v>
      </c>
      <c r="D18" s="398" t="s">
        <v>9</v>
      </c>
      <c r="E18" s="399"/>
      <c r="F18" s="400"/>
      <c r="G18" s="401"/>
      <c r="H18" s="402"/>
      <c r="I18" s="400"/>
      <c r="J18" s="403">
        <v>12</v>
      </c>
      <c r="K18" s="399"/>
      <c r="L18" s="400"/>
      <c r="M18" s="401"/>
      <c r="N18" s="402"/>
      <c r="O18" s="400"/>
      <c r="P18" s="403"/>
      <c r="Q18" s="404">
        <f t="shared" si="1"/>
        <v>0</v>
      </c>
      <c r="R18" s="405">
        <f t="shared" si="1"/>
        <v>0</v>
      </c>
      <c r="S18" s="406">
        <f t="shared" si="1"/>
        <v>12</v>
      </c>
      <c r="T18" s="408">
        <v>3.74</v>
      </c>
    </row>
    <row r="19" spans="1:20" ht="14.25" hidden="1" x14ac:dyDescent="0.2">
      <c r="A19" s="395"/>
      <c r="B19" s="396">
        <v>12</v>
      </c>
      <c r="C19" s="397" t="s">
        <v>40</v>
      </c>
      <c r="D19" s="398" t="s">
        <v>9</v>
      </c>
      <c r="E19" s="399"/>
      <c r="F19" s="400"/>
      <c r="G19" s="401"/>
      <c r="H19" s="402"/>
      <c r="I19" s="400"/>
      <c r="J19" s="403">
        <v>25</v>
      </c>
      <c r="K19" s="399"/>
      <c r="L19" s="400"/>
      <c r="M19" s="401"/>
      <c r="N19" s="402"/>
      <c r="O19" s="400"/>
      <c r="P19" s="403"/>
      <c r="Q19" s="404">
        <f t="shared" si="1"/>
        <v>0</v>
      </c>
      <c r="R19" s="405">
        <f t="shared" si="1"/>
        <v>0</v>
      </c>
      <c r="S19" s="406">
        <f t="shared" si="1"/>
        <v>25</v>
      </c>
      <c r="T19" s="408">
        <v>3.76</v>
      </c>
    </row>
    <row r="20" spans="1:20" ht="14.25" hidden="1" x14ac:dyDescent="0.2">
      <c r="A20" s="395"/>
      <c r="B20" s="396">
        <v>13</v>
      </c>
      <c r="C20" s="397" t="s">
        <v>42</v>
      </c>
      <c r="D20" s="398" t="s">
        <v>9</v>
      </c>
      <c r="E20" s="399"/>
      <c r="F20" s="400"/>
      <c r="G20" s="401"/>
      <c r="H20" s="402"/>
      <c r="I20" s="400">
        <v>1</v>
      </c>
      <c r="J20" s="403">
        <v>65</v>
      </c>
      <c r="K20" s="399"/>
      <c r="L20" s="400"/>
      <c r="M20" s="401"/>
      <c r="N20" s="402"/>
      <c r="O20" s="400"/>
      <c r="P20" s="403"/>
      <c r="Q20" s="404">
        <f t="shared" si="1"/>
        <v>0</v>
      </c>
      <c r="R20" s="405">
        <f t="shared" si="1"/>
        <v>1</v>
      </c>
      <c r="S20" s="406">
        <f t="shared" si="1"/>
        <v>65</v>
      </c>
      <c r="T20" s="408">
        <v>3.84</v>
      </c>
    </row>
    <row r="21" spans="1:20" ht="14.25" hidden="1" x14ac:dyDescent="0.2">
      <c r="A21" s="395"/>
      <c r="B21" s="396">
        <v>14</v>
      </c>
      <c r="C21" s="397" t="s">
        <v>44</v>
      </c>
      <c r="D21" s="398" t="s">
        <v>9</v>
      </c>
      <c r="E21" s="399"/>
      <c r="F21" s="400"/>
      <c r="G21" s="401"/>
      <c r="H21" s="402"/>
      <c r="I21" s="400"/>
      <c r="J21" s="403"/>
      <c r="K21" s="399"/>
      <c r="L21" s="400"/>
      <c r="M21" s="401"/>
      <c r="N21" s="402"/>
      <c r="O21" s="400"/>
      <c r="P21" s="403"/>
      <c r="Q21" s="404">
        <f t="shared" si="1"/>
        <v>0</v>
      </c>
      <c r="R21" s="405">
        <f t="shared" si="1"/>
        <v>0</v>
      </c>
      <c r="S21" s="406">
        <f t="shared" si="1"/>
        <v>0</v>
      </c>
      <c r="T21" s="407"/>
    </row>
    <row r="22" spans="1:20" ht="14.25" hidden="1" x14ac:dyDescent="0.2">
      <c r="A22" s="395"/>
      <c r="B22" s="396">
        <v>15</v>
      </c>
      <c r="C22" s="397" t="s">
        <v>46</v>
      </c>
      <c r="D22" s="398" t="s">
        <v>9</v>
      </c>
      <c r="E22" s="399"/>
      <c r="F22" s="400"/>
      <c r="G22" s="401"/>
      <c r="H22" s="402"/>
      <c r="I22" s="400"/>
      <c r="J22" s="403"/>
      <c r="K22" s="399"/>
      <c r="L22" s="400"/>
      <c r="M22" s="401"/>
      <c r="N22" s="402"/>
      <c r="O22" s="400"/>
      <c r="P22" s="403"/>
      <c r="Q22" s="404">
        <f t="shared" si="1"/>
        <v>0</v>
      </c>
      <c r="R22" s="405">
        <f t="shared" si="1"/>
        <v>0</v>
      </c>
      <c r="S22" s="406">
        <f t="shared" si="1"/>
        <v>0</v>
      </c>
      <c r="T22" s="407"/>
    </row>
    <row r="23" spans="1:20" ht="14.25" hidden="1" x14ac:dyDescent="0.2">
      <c r="A23" s="395"/>
      <c r="B23" s="396">
        <v>16</v>
      </c>
      <c r="C23" s="397" t="s">
        <v>94</v>
      </c>
      <c r="D23" s="398" t="s">
        <v>9</v>
      </c>
      <c r="E23" s="399"/>
      <c r="F23" s="400"/>
      <c r="G23" s="401"/>
      <c r="H23" s="402"/>
      <c r="I23" s="400"/>
      <c r="J23" s="403">
        <v>14</v>
      </c>
      <c r="K23" s="399"/>
      <c r="L23" s="400"/>
      <c r="M23" s="401"/>
      <c r="N23" s="402"/>
      <c r="O23" s="400"/>
      <c r="P23" s="403"/>
      <c r="Q23" s="404">
        <f t="shared" si="1"/>
        <v>0</v>
      </c>
      <c r="R23" s="405">
        <f t="shared" si="1"/>
        <v>0</v>
      </c>
      <c r="S23" s="406">
        <f t="shared" si="1"/>
        <v>14</v>
      </c>
      <c r="T23" s="408">
        <v>3.89</v>
      </c>
    </row>
    <row r="24" spans="1:20" ht="14.25" hidden="1" x14ac:dyDescent="0.2">
      <c r="A24" s="395"/>
      <c r="B24" s="396">
        <v>17</v>
      </c>
      <c r="C24" s="397" t="s">
        <v>123</v>
      </c>
      <c r="D24" s="398" t="s">
        <v>9</v>
      </c>
      <c r="E24" s="399"/>
      <c r="F24" s="400"/>
      <c r="G24" s="401"/>
      <c r="H24" s="402"/>
      <c r="I24" s="400"/>
      <c r="J24" s="403"/>
      <c r="K24" s="399"/>
      <c r="L24" s="400"/>
      <c r="M24" s="401"/>
      <c r="N24" s="402"/>
      <c r="O24" s="400"/>
      <c r="P24" s="403"/>
      <c r="Q24" s="404">
        <f t="shared" si="1"/>
        <v>0</v>
      </c>
      <c r="R24" s="405">
        <f t="shared" si="1"/>
        <v>0</v>
      </c>
      <c r="S24" s="406">
        <f t="shared" si="1"/>
        <v>0</v>
      </c>
      <c r="T24" s="407"/>
    </row>
    <row r="25" spans="1:20" ht="14.25" hidden="1" x14ac:dyDescent="0.2">
      <c r="A25" s="395"/>
      <c r="B25" s="396">
        <v>18</v>
      </c>
      <c r="C25" s="397" t="s">
        <v>63</v>
      </c>
      <c r="D25" s="398" t="s">
        <v>9</v>
      </c>
      <c r="E25" s="399"/>
      <c r="F25" s="400"/>
      <c r="G25" s="401"/>
      <c r="H25" s="402"/>
      <c r="I25" s="400"/>
      <c r="J25" s="403">
        <v>26</v>
      </c>
      <c r="K25" s="399"/>
      <c r="L25" s="400"/>
      <c r="M25" s="401"/>
      <c r="N25" s="402"/>
      <c r="O25" s="400"/>
      <c r="P25" s="403"/>
      <c r="Q25" s="404">
        <f t="shared" si="1"/>
        <v>0</v>
      </c>
      <c r="R25" s="405">
        <f t="shared" si="1"/>
        <v>0</v>
      </c>
      <c r="S25" s="406">
        <f t="shared" si="1"/>
        <v>26</v>
      </c>
      <c r="T25" s="408">
        <v>3.85</v>
      </c>
    </row>
    <row r="26" spans="1:20" ht="14.25" hidden="1" x14ac:dyDescent="0.2">
      <c r="A26" s="395"/>
      <c r="B26" s="396">
        <v>19</v>
      </c>
      <c r="C26" s="397" t="s">
        <v>79</v>
      </c>
      <c r="D26" s="398" t="s">
        <v>9</v>
      </c>
      <c r="E26" s="399"/>
      <c r="F26" s="400"/>
      <c r="G26" s="401"/>
      <c r="H26" s="402"/>
      <c r="I26" s="400"/>
      <c r="J26" s="403"/>
      <c r="K26" s="399"/>
      <c r="L26" s="400"/>
      <c r="M26" s="401"/>
      <c r="N26" s="402"/>
      <c r="O26" s="400"/>
      <c r="P26" s="403"/>
      <c r="Q26" s="404">
        <f t="shared" si="1"/>
        <v>0</v>
      </c>
      <c r="R26" s="405">
        <f t="shared" si="1"/>
        <v>0</v>
      </c>
      <c r="S26" s="406">
        <f t="shared" si="1"/>
        <v>0</v>
      </c>
      <c r="T26" s="407"/>
    </row>
    <row r="27" spans="1:20" ht="14.25" hidden="1" x14ac:dyDescent="0.2">
      <c r="A27" s="395"/>
      <c r="B27" s="396">
        <v>20</v>
      </c>
      <c r="C27" s="397" t="s">
        <v>76</v>
      </c>
      <c r="D27" s="398" t="s">
        <v>9</v>
      </c>
      <c r="E27" s="399"/>
      <c r="F27" s="400"/>
      <c r="G27" s="401"/>
      <c r="H27" s="402"/>
      <c r="I27" s="400"/>
      <c r="J27" s="403"/>
      <c r="K27" s="399"/>
      <c r="L27" s="400"/>
      <c r="M27" s="401"/>
      <c r="N27" s="402"/>
      <c r="O27" s="400"/>
      <c r="P27" s="403"/>
      <c r="Q27" s="404">
        <f t="shared" si="1"/>
        <v>0</v>
      </c>
      <c r="R27" s="405">
        <f t="shared" si="1"/>
        <v>0</v>
      </c>
      <c r="S27" s="406">
        <f t="shared" si="1"/>
        <v>0</v>
      </c>
      <c r="T27" s="407"/>
    </row>
    <row r="28" spans="1:20" ht="14.25" hidden="1" x14ac:dyDescent="0.2">
      <c r="A28" s="395"/>
      <c r="B28" s="409">
        <v>21</v>
      </c>
      <c r="C28" s="397" t="s">
        <v>364</v>
      </c>
      <c r="D28" s="398" t="s">
        <v>9</v>
      </c>
      <c r="E28" s="399"/>
      <c r="F28" s="400"/>
      <c r="G28" s="401"/>
      <c r="H28" s="402"/>
      <c r="I28" s="400"/>
      <c r="J28" s="403">
        <v>99</v>
      </c>
      <c r="K28" s="399"/>
      <c r="L28" s="400"/>
      <c r="M28" s="401"/>
      <c r="N28" s="402"/>
      <c r="O28" s="400"/>
      <c r="P28" s="403"/>
      <c r="Q28" s="404">
        <f t="shared" si="1"/>
        <v>0</v>
      </c>
      <c r="R28" s="405">
        <f t="shared" si="1"/>
        <v>0</v>
      </c>
      <c r="S28" s="406">
        <f t="shared" si="1"/>
        <v>99</v>
      </c>
      <c r="T28" s="408">
        <v>3.86</v>
      </c>
    </row>
    <row r="29" spans="1:20" ht="14.25" hidden="1" x14ac:dyDescent="0.2">
      <c r="A29" s="395"/>
      <c r="B29" s="409">
        <v>22</v>
      </c>
      <c r="C29" s="397" t="s">
        <v>58</v>
      </c>
      <c r="D29" s="398" t="s">
        <v>8</v>
      </c>
      <c r="E29" s="399"/>
      <c r="F29" s="400"/>
      <c r="G29" s="401">
        <v>17</v>
      </c>
      <c r="H29" s="402"/>
      <c r="I29" s="400"/>
      <c r="J29" s="403"/>
      <c r="K29" s="399"/>
      <c r="L29" s="400"/>
      <c r="M29" s="401"/>
      <c r="N29" s="402"/>
      <c r="O29" s="400"/>
      <c r="P29" s="403"/>
      <c r="Q29" s="404">
        <f t="shared" si="1"/>
        <v>0</v>
      </c>
      <c r="R29" s="405">
        <f t="shared" si="1"/>
        <v>0</v>
      </c>
      <c r="S29" s="406">
        <f t="shared" si="1"/>
        <v>17</v>
      </c>
      <c r="T29" s="408">
        <v>3.89</v>
      </c>
    </row>
    <row r="30" spans="1:20" ht="14.25" hidden="1" x14ac:dyDescent="0.2">
      <c r="A30" s="395"/>
      <c r="B30" s="409">
        <v>23</v>
      </c>
      <c r="C30" s="397" t="s">
        <v>60</v>
      </c>
      <c r="D30" s="398" t="s">
        <v>8</v>
      </c>
      <c r="E30" s="399">
        <v>1</v>
      </c>
      <c r="F30" s="400"/>
      <c r="G30" s="401">
        <v>3</v>
      </c>
      <c r="H30" s="402"/>
      <c r="I30" s="400"/>
      <c r="J30" s="403"/>
      <c r="K30" s="399"/>
      <c r="L30" s="400"/>
      <c r="M30" s="401"/>
      <c r="N30" s="402"/>
      <c r="O30" s="400"/>
      <c r="P30" s="403"/>
      <c r="Q30" s="404">
        <f t="shared" si="1"/>
        <v>1</v>
      </c>
      <c r="R30" s="405">
        <f t="shared" si="1"/>
        <v>0</v>
      </c>
      <c r="S30" s="406">
        <f t="shared" si="1"/>
        <v>3</v>
      </c>
      <c r="T30" s="408">
        <v>3.44</v>
      </c>
    </row>
    <row r="31" spans="1:20" ht="14.25" hidden="1" x14ac:dyDescent="0.2">
      <c r="A31" s="395"/>
      <c r="B31" s="409">
        <v>24</v>
      </c>
      <c r="C31" s="397" t="s">
        <v>18</v>
      </c>
      <c r="D31" s="398" t="s">
        <v>8</v>
      </c>
      <c r="E31" s="399"/>
      <c r="F31" s="400"/>
      <c r="G31" s="401">
        <v>9</v>
      </c>
      <c r="H31" s="402"/>
      <c r="I31" s="400"/>
      <c r="J31" s="403"/>
      <c r="K31" s="399"/>
      <c r="L31" s="400"/>
      <c r="M31" s="401"/>
      <c r="N31" s="402"/>
      <c r="O31" s="400"/>
      <c r="P31" s="403"/>
      <c r="Q31" s="404">
        <f t="shared" si="1"/>
        <v>0</v>
      </c>
      <c r="R31" s="405">
        <f t="shared" si="1"/>
        <v>0</v>
      </c>
      <c r="S31" s="406">
        <f t="shared" si="1"/>
        <v>9</v>
      </c>
      <c r="T31" s="408">
        <v>3.88</v>
      </c>
    </row>
    <row r="32" spans="1:20" ht="14.25" hidden="1" x14ac:dyDescent="0.2">
      <c r="A32" s="395"/>
      <c r="B32" s="409">
        <v>25</v>
      </c>
      <c r="C32" s="397" t="s">
        <v>63</v>
      </c>
      <c r="D32" s="398" t="s">
        <v>8</v>
      </c>
      <c r="E32" s="399"/>
      <c r="F32" s="400"/>
      <c r="G32" s="401">
        <v>9</v>
      </c>
      <c r="H32" s="402"/>
      <c r="I32" s="400"/>
      <c r="J32" s="403"/>
      <c r="K32" s="399"/>
      <c r="L32" s="400"/>
      <c r="M32" s="401"/>
      <c r="N32" s="402"/>
      <c r="O32" s="400"/>
      <c r="P32" s="403"/>
      <c r="Q32" s="404">
        <f t="shared" si="1"/>
        <v>0</v>
      </c>
      <c r="R32" s="405">
        <f t="shared" si="1"/>
        <v>0</v>
      </c>
      <c r="S32" s="406">
        <f t="shared" si="1"/>
        <v>9</v>
      </c>
      <c r="T32" s="408">
        <v>3.86</v>
      </c>
    </row>
    <row r="33" spans="1:20" ht="14.25" hidden="1" x14ac:dyDescent="0.2">
      <c r="A33" s="395"/>
      <c r="B33" s="409">
        <v>26</v>
      </c>
      <c r="C33" s="397" t="s">
        <v>65</v>
      </c>
      <c r="D33" s="398" t="s">
        <v>8</v>
      </c>
      <c r="E33" s="399"/>
      <c r="F33" s="400"/>
      <c r="G33" s="401">
        <v>9</v>
      </c>
      <c r="H33" s="402"/>
      <c r="I33" s="400"/>
      <c r="J33" s="403"/>
      <c r="K33" s="399"/>
      <c r="L33" s="400"/>
      <c r="M33" s="401"/>
      <c r="N33" s="402"/>
      <c r="O33" s="400"/>
      <c r="P33" s="403"/>
      <c r="Q33" s="404">
        <f t="shared" si="1"/>
        <v>0</v>
      </c>
      <c r="R33" s="405">
        <f t="shared" si="1"/>
        <v>0</v>
      </c>
      <c r="S33" s="406">
        <f t="shared" si="1"/>
        <v>9</v>
      </c>
      <c r="T33" s="408">
        <v>3.85</v>
      </c>
    </row>
    <row r="34" spans="1:20" ht="14.25" hidden="1" x14ac:dyDescent="0.2">
      <c r="A34" s="395"/>
      <c r="B34" s="409">
        <v>27</v>
      </c>
      <c r="C34" s="397" t="s">
        <v>22</v>
      </c>
      <c r="D34" s="398" t="s">
        <v>8</v>
      </c>
      <c r="E34" s="399"/>
      <c r="F34" s="400"/>
      <c r="G34" s="401">
        <v>1</v>
      </c>
      <c r="H34" s="402"/>
      <c r="I34" s="400"/>
      <c r="J34" s="403"/>
      <c r="K34" s="399"/>
      <c r="L34" s="400"/>
      <c r="M34" s="401"/>
      <c r="N34" s="402"/>
      <c r="O34" s="400"/>
      <c r="P34" s="403"/>
      <c r="Q34" s="404">
        <f t="shared" si="1"/>
        <v>0</v>
      </c>
      <c r="R34" s="405">
        <f t="shared" si="1"/>
        <v>0</v>
      </c>
      <c r="S34" s="406">
        <f t="shared" si="1"/>
        <v>1</v>
      </c>
      <c r="T34" s="408">
        <v>3.81</v>
      </c>
    </row>
    <row r="35" spans="1:20" ht="14.25" hidden="1" x14ac:dyDescent="0.2">
      <c r="A35" s="395"/>
      <c r="B35" s="410">
        <v>28</v>
      </c>
      <c r="C35" s="411" t="s">
        <v>68</v>
      </c>
      <c r="D35" s="412" t="s">
        <v>8</v>
      </c>
      <c r="E35" s="413"/>
      <c r="F35" s="414"/>
      <c r="G35" s="415">
        <v>4</v>
      </c>
      <c r="H35" s="416"/>
      <c r="I35" s="414"/>
      <c r="J35" s="417"/>
      <c r="K35" s="413"/>
      <c r="L35" s="414"/>
      <c r="M35" s="415"/>
      <c r="N35" s="416"/>
      <c r="O35" s="414"/>
      <c r="P35" s="417"/>
      <c r="Q35" s="418">
        <f t="shared" si="1"/>
        <v>0</v>
      </c>
      <c r="R35" s="419">
        <f t="shared" si="1"/>
        <v>0</v>
      </c>
      <c r="S35" s="420">
        <f t="shared" si="1"/>
        <v>4</v>
      </c>
      <c r="T35" s="421">
        <v>3.87</v>
      </c>
    </row>
    <row r="36" spans="1:20" ht="14.25" hidden="1" x14ac:dyDescent="0.2">
      <c r="A36" s="374" t="s">
        <v>69</v>
      </c>
      <c r="B36" s="737" t="s">
        <v>365</v>
      </c>
      <c r="C36" s="738"/>
      <c r="D36" s="422"/>
      <c r="E36" s="376">
        <f t="shared" ref="E36:S36" si="2">SUM(E37,E56)</f>
        <v>0</v>
      </c>
      <c r="F36" s="377">
        <f t="shared" si="2"/>
        <v>0</v>
      </c>
      <c r="G36" s="378">
        <f t="shared" si="2"/>
        <v>0</v>
      </c>
      <c r="H36" s="379">
        <f t="shared" si="2"/>
        <v>0</v>
      </c>
      <c r="I36" s="377">
        <f t="shared" si="2"/>
        <v>0</v>
      </c>
      <c r="J36" s="380">
        <f t="shared" si="2"/>
        <v>0</v>
      </c>
      <c r="K36" s="376">
        <f t="shared" si="2"/>
        <v>0</v>
      </c>
      <c r="L36" s="377">
        <f t="shared" si="2"/>
        <v>258</v>
      </c>
      <c r="M36" s="378">
        <f t="shared" si="2"/>
        <v>199</v>
      </c>
      <c r="N36" s="379">
        <f t="shared" si="2"/>
        <v>0</v>
      </c>
      <c r="O36" s="377">
        <f t="shared" si="2"/>
        <v>0</v>
      </c>
      <c r="P36" s="380">
        <f t="shared" si="2"/>
        <v>0</v>
      </c>
      <c r="Q36" s="376">
        <f t="shared" si="2"/>
        <v>0</v>
      </c>
      <c r="R36" s="377">
        <f t="shared" si="2"/>
        <v>258</v>
      </c>
      <c r="S36" s="378">
        <f t="shared" si="2"/>
        <v>199</v>
      </c>
      <c r="T36" s="381">
        <f>SUM(T37,T56)/COUNT(T37,T56)</f>
        <v>3.4822222222222217</v>
      </c>
    </row>
    <row r="37" spans="1:20" ht="14.25" hidden="1" x14ac:dyDescent="0.2">
      <c r="A37" s="423"/>
      <c r="B37" s="424" t="s">
        <v>71</v>
      </c>
      <c r="C37" s="425" t="s">
        <v>72</v>
      </c>
      <c r="D37" s="426"/>
      <c r="E37" s="427">
        <f t="shared" ref="E37:S37" si="3">SUM(E38:E55)</f>
        <v>0</v>
      </c>
      <c r="F37" s="428">
        <f t="shared" si="3"/>
        <v>0</v>
      </c>
      <c r="G37" s="429">
        <f t="shared" si="3"/>
        <v>0</v>
      </c>
      <c r="H37" s="430">
        <f t="shared" si="3"/>
        <v>0</v>
      </c>
      <c r="I37" s="428">
        <f t="shared" si="3"/>
        <v>0</v>
      </c>
      <c r="J37" s="431">
        <f t="shared" si="3"/>
        <v>0</v>
      </c>
      <c r="K37" s="427">
        <f t="shared" si="3"/>
        <v>0</v>
      </c>
      <c r="L37" s="428">
        <f t="shared" si="3"/>
        <v>258</v>
      </c>
      <c r="M37" s="429">
        <f t="shared" si="3"/>
        <v>199</v>
      </c>
      <c r="N37" s="430">
        <f t="shared" si="3"/>
        <v>0</v>
      </c>
      <c r="O37" s="428">
        <f t="shared" si="3"/>
        <v>0</v>
      </c>
      <c r="P37" s="431">
        <f t="shared" si="3"/>
        <v>0</v>
      </c>
      <c r="Q37" s="427">
        <f t="shared" si="3"/>
        <v>0</v>
      </c>
      <c r="R37" s="428">
        <f t="shared" si="3"/>
        <v>258</v>
      </c>
      <c r="S37" s="429">
        <f t="shared" si="3"/>
        <v>199</v>
      </c>
      <c r="T37" s="432">
        <f>SUM(T38:T55)/COUNT(T38:T55)</f>
        <v>3.4822222222222217</v>
      </c>
    </row>
    <row r="38" spans="1:20" ht="14.25" hidden="1" x14ac:dyDescent="0.2">
      <c r="A38" s="433"/>
      <c r="B38" s="383">
        <v>1</v>
      </c>
      <c r="C38" s="384" t="s">
        <v>74</v>
      </c>
      <c r="D38" s="434" t="s">
        <v>10</v>
      </c>
      <c r="E38" s="386"/>
      <c r="F38" s="387"/>
      <c r="G38" s="388"/>
      <c r="H38" s="389"/>
      <c r="I38" s="387"/>
      <c r="J38" s="390"/>
      <c r="K38" s="386"/>
      <c r="L38" s="387">
        <v>15</v>
      </c>
      <c r="M38" s="388">
        <v>12</v>
      </c>
      <c r="N38" s="389"/>
      <c r="O38" s="387"/>
      <c r="P38" s="390"/>
      <c r="Q38" s="435">
        <f t="shared" ref="Q38:S55" si="4">SUM(E38,H38,K38,N38)</f>
        <v>0</v>
      </c>
      <c r="R38" s="436">
        <f t="shared" si="4"/>
        <v>15</v>
      </c>
      <c r="S38" s="437">
        <f t="shared" si="4"/>
        <v>12</v>
      </c>
      <c r="T38" s="438">
        <v>3.47</v>
      </c>
    </row>
    <row r="39" spans="1:20" ht="14.25" hidden="1" x14ac:dyDescent="0.2">
      <c r="A39" s="433"/>
      <c r="B39" s="396"/>
      <c r="C39" s="397" t="s">
        <v>75</v>
      </c>
      <c r="D39" s="398" t="s">
        <v>10</v>
      </c>
      <c r="E39" s="399"/>
      <c r="F39" s="400"/>
      <c r="G39" s="401"/>
      <c r="H39" s="402"/>
      <c r="I39" s="400"/>
      <c r="J39" s="403"/>
      <c r="K39" s="399"/>
      <c r="L39" s="400">
        <v>13</v>
      </c>
      <c r="M39" s="401">
        <v>17</v>
      </c>
      <c r="N39" s="402"/>
      <c r="O39" s="400"/>
      <c r="P39" s="403"/>
      <c r="Q39" s="439">
        <f t="shared" si="4"/>
        <v>0</v>
      </c>
      <c r="R39" s="440">
        <f t="shared" si="4"/>
        <v>13</v>
      </c>
      <c r="S39" s="441">
        <f t="shared" si="4"/>
        <v>17</v>
      </c>
      <c r="T39" s="442">
        <v>3.54</v>
      </c>
    </row>
    <row r="40" spans="1:20" ht="14.25" hidden="1" x14ac:dyDescent="0.2">
      <c r="A40" s="433"/>
      <c r="B40" s="396">
        <v>2</v>
      </c>
      <c r="C40" s="397" t="s">
        <v>76</v>
      </c>
      <c r="D40" s="398" t="s">
        <v>10</v>
      </c>
      <c r="E40" s="399"/>
      <c r="F40" s="400"/>
      <c r="G40" s="401"/>
      <c r="H40" s="402"/>
      <c r="I40" s="400"/>
      <c r="J40" s="403"/>
      <c r="K40" s="399"/>
      <c r="L40" s="400">
        <v>8</v>
      </c>
      <c r="M40" s="401">
        <v>16</v>
      </c>
      <c r="N40" s="402"/>
      <c r="O40" s="400"/>
      <c r="P40" s="403"/>
      <c r="Q40" s="439">
        <f t="shared" si="4"/>
        <v>0</v>
      </c>
      <c r="R40" s="440">
        <f t="shared" si="4"/>
        <v>8</v>
      </c>
      <c r="S40" s="441">
        <f t="shared" si="4"/>
        <v>16</v>
      </c>
      <c r="T40" s="442">
        <v>3.6</v>
      </c>
    </row>
    <row r="41" spans="1:20" ht="14.25" hidden="1" x14ac:dyDescent="0.2">
      <c r="A41" s="433"/>
      <c r="B41" s="396">
        <v>3</v>
      </c>
      <c r="C41" s="397" t="s">
        <v>77</v>
      </c>
      <c r="D41" s="398" t="s">
        <v>10</v>
      </c>
      <c r="E41" s="399"/>
      <c r="F41" s="400"/>
      <c r="G41" s="401"/>
      <c r="H41" s="402"/>
      <c r="I41" s="400"/>
      <c r="J41" s="403"/>
      <c r="K41" s="399"/>
      <c r="L41" s="400">
        <v>16</v>
      </c>
      <c r="M41" s="401">
        <v>10</v>
      </c>
      <c r="N41" s="402"/>
      <c r="O41" s="400"/>
      <c r="P41" s="403"/>
      <c r="Q41" s="439">
        <f t="shared" si="4"/>
        <v>0</v>
      </c>
      <c r="R41" s="440">
        <f t="shared" si="4"/>
        <v>16</v>
      </c>
      <c r="S41" s="441">
        <f t="shared" si="4"/>
        <v>10</v>
      </c>
      <c r="T41" s="442">
        <v>3.42</v>
      </c>
    </row>
    <row r="42" spans="1:20" ht="14.25" hidden="1" x14ac:dyDescent="0.2">
      <c r="A42" s="433"/>
      <c r="B42" s="396"/>
      <c r="C42" s="397" t="s">
        <v>78</v>
      </c>
      <c r="D42" s="398" t="s">
        <v>10</v>
      </c>
      <c r="E42" s="399"/>
      <c r="F42" s="400"/>
      <c r="G42" s="401"/>
      <c r="H42" s="402"/>
      <c r="I42" s="400"/>
      <c r="J42" s="403"/>
      <c r="K42" s="399"/>
      <c r="L42" s="400">
        <v>26</v>
      </c>
      <c r="M42" s="401">
        <v>11</v>
      </c>
      <c r="N42" s="402"/>
      <c r="O42" s="400"/>
      <c r="P42" s="403"/>
      <c r="Q42" s="439">
        <f t="shared" si="4"/>
        <v>0</v>
      </c>
      <c r="R42" s="440">
        <f t="shared" si="4"/>
        <v>26</v>
      </c>
      <c r="S42" s="441">
        <f t="shared" si="4"/>
        <v>11</v>
      </c>
      <c r="T42" s="442">
        <v>3.4</v>
      </c>
    </row>
    <row r="43" spans="1:20" ht="14.25" hidden="1" x14ac:dyDescent="0.2">
      <c r="A43" s="433"/>
      <c r="B43" s="396">
        <v>4</v>
      </c>
      <c r="C43" s="397" t="s">
        <v>79</v>
      </c>
      <c r="D43" s="398" t="s">
        <v>10</v>
      </c>
      <c r="E43" s="399"/>
      <c r="F43" s="400"/>
      <c r="G43" s="401"/>
      <c r="H43" s="402"/>
      <c r="I43" s="400"/>
      <c r="J43" s="403"/>
      <c r="K43" s="399"/>
      <c r="L43" s="400">
        <v>14</v>
      </c>
      <c r="M43" s="401">
        <v>7</v>
      </c>
      <c r="N43" s="402"/>
      <c r="O43" s="400"/>
      <c r="P43" s="403"/>
      <c r="Q43" s="439">
        <f t="shared" si="4"/>
        <v>0</v>
      </c>
      <c r="R43" s="440">
        <f t="shared" si="4"/>
        <v>14</v>
      </c>
      <c r="S43" s="441">
        <f t="shared" si="4"/>
        <v>7</v>
      </c>
      <c r="T43" s="442">
        <v>3.4</v>
      </c>
    </row>
    <row r="44" spans="1:20" ht="14.25" hidden="1" x14ac:dyDescent="0.2">
      <c r="A44" s="433"/>
      <c r="B44" s="396">
        <v>5</v>
      </c>
      <c r="C44" s="397" t="s">
        <v>80</v>
      </c>
      <c r="D44" s="398" t="s">
        <v>10</v>
      </c>
      <c r="E44" s="399"/>
      <c r="F44" s="400"/>
      <c r="G44" s="401"/>
      <c r="H44" s="402"/>
      <c r="I44" s="400"/>
      <c r="J44" s="403"/>
      <c r="K44" s="399"/>
      <c r="L44" s="400">
        <v>19</v>
      </c>
      <c r="M44" s="401">
        <v>5</v>
      </c>
      <c r="N44" s="402"/>
      <c r="O44" s="400"/>
      <c r="P44" s="403"/>
      <c r="Q44" s="439">
        <f t="shared" si="4"/>
        <v>0</v>
      </c>
      <c r="R44" s="440">
        <f t="shared" si="4"/>
        <v>19</v>
      </c>
      <c r="S44" s="441">
        <f t="shared" si="4"/>
        <v>5</v>
      </c>
      <c r="T44" s="442">
        <v>3.38</v>
      </c>
    </row>
    <row r="45" spans="1:20" ht="14.25" hidden="1" x14ac:dyDescent="0.2">
      <c r="A45" s="433"/>
      <c r="B45" s="396"/>
      <c r="C45" s="397" t="s">
        <v>81</v>
      </c>
      <c r="D45" s="398" t="s">
        <v>10</v>
      </c>
      <c r="E45" s="399"/>
      <c r="F45" s="400"/>
      <c r="G45" s="401"/>
      <c r="H45" s="402"/>
      <c r="I45" s="400"/>
      <c r="J45" s="403"/>
      <c r="K45" s="399"/>
      <c r="L45" s="400">
        <v>29</v>
      </c>
      <c r="M45" s="401">
        <v>14</v>
      </c>
      <c r="N45" s="402"/>
      <c r="O45" s="400"/>
      <c r="P45" s="403"/>
      <c r="Q45" s="439">
        <f t="shared" si="4"/>
        <v>0</v>
      </c>
      <c r="R45" s="440">
        <f t="shared" si="4"/>
        <v>29</v>
      </c>
      <c r="S45" s="441">
        <f t="shared" si="4"/>
        <v>14</v>
      </c>
      <c r="T45" s="442">
        <v>3.41</v>
      </c>
    </row>
    <row r="46" spans="1:20" ht="14.25" hidden="1" x14ac:dyDescent="0.2">
      <c r="A46" s="433"/>
      <c r="B46" s="396">
        <v>6</v>
      </c>
      <c r="C46" s="397" t="s">
        <v>82</v>
      </c>
      <c r="D46" s="398" t="s">
        <v>10</v>
      </c>
      <c r="E46" s="399"/>
      <c r="F46" s="400"/>
      <c r="G46" s="401"/>
      <c r="H46" s="402"/>
      <c r="I46" s="400"/>
      <c r="J46" s="403"/>
      <c r="K46" s="399"/>
      <c r="L46" s="400">
        <v>15</v>
      </c>
      <c r="M46" s="401">
        <v>5</v>
      </c>
      <c r="N46" s="402"/>
      <c r="O46" s="400"/>
      <c r="P46" s="403"/>
      <c r="Q46" s="439">
        <f t="shared" si="4"/>
        <v>0</v>
      </c>
      <c r="R46" s="440">
        <f t="shared" si="4"/>
        <v>15</v>
      </c>
      <c r="S46" s="441">
        <f t="shared" si="4"/>
        <v>5</v>
      </c>
      <c r="T46" s="442">
        <v>3.36</v>
      </c>
    </row>
    <row r="47" spans="1:20" ht="14.25" hidden="1" x14ac:dyDescent="0.2">
      <c r="A47" s="433"/>
      <c r="B47" s="396">
        <v>7</v>
      </c>
      <c r="C47" s="397" t="s">
        <v>83</v>
      </c>
      <c r="D47" s="398" t="s">
        <v>10</v>
      </c>
      <c r="E47" s="399"/>
      <c r="F47" s="400"/>
      <c r="G47" s="401"/>
      <c r="H47" s="402"/>
      <c r="I47" s="400"/>
      <c r="J47" s="403"/>
      <c r="K47" s="399"/>
      <c r="L47" s="400">
        <v>24</v>
      </c>
      <c r="M47" s="401">
        <v>8</v>
      </c>
      <c r="N47" s="402"/>
      <c r="O47" s="400"/>
      <c r="P47" s="403"/>
      <c r="Q47" s="439">
        <f t="shared" si="4"/>
        <v>0</v>
      </c>
      <c r="R47" s="440">
        <f t="shared" si="4"/>
        <v>24</v>
      </c>
      <c r="S47" s="441">
        <f t="shared" si="4"/>
        <v>8</v>
      </c>
      <c r="T47" s="442">
        <v>3.37</v>
      </c>
    </row>
    <row r="48" spans="1:20" ht="14.25" hidden="1" x14ac:dyDescent="0.2">
      <c r="A48" s="433"/>
      <c r="B48" s="396"/>
      <c r="C48" s="397" t="s">
        <v>84</v>
      </c>
      <c r="D48" s="398" t="s">
        <v>10</v>
      </c>
      <c r="E48" s="399"/>
      <c r="F48" s="400"/>
      <c r="G48" s="401"/>
      <c r="H48" s="402"/>
      <c r="I48" s="400"/>
      <c r="J48" s="403"/>
      <c r="K48" s="399"/>
      <c r="L48" s="400">
        <v>20</v>
      </c>
      <c r="M48" s="401">
        <v>18</v>
      </c>
      <c r="N48" s="402"/>
      <c r="O48" s="400"/>
      <c r="P48" s="403"/>
      <c r="Q48" s="439">
        <f t="shared" si="4"/>
        <v>0</v>
      </c>
      <c r="R48" s="440">
        <f t="shared" si="4"/>
        <v>20</v>
      </c>
      <c r="S48" s="441">
        <f t="shared" si="4"/>
        <v>18</v>
      </c>
      <c r="T48" s="442">
        <v>3.49</v>
      </c>
    </row>
    <row r="49" spans="1:20" ht="14.25" hidden="1" x14ac:dyDescent="0.2">
      <c r="A49" s="433"/>
      <c r="B49" s="396">
        <v>8</v>
      </c>
      <c r="C49" s="397" t="s">
        <v>85</v>
      </c>
      <c r="D49" s="398" t="s">
        <v>10</v>
      </c>
      <c r="E49" s="399"/>
      <c r="F49" s="400"/>
      <c r="G49" s="401"/>
      <c r="H49" s="402"/>
      <c r="I49" s="400"/>
      <c r="J49" s="403"/>
      <c r="K49" s="399"/>
      <c r="L49" s="400">
        <v>26</v>
      </c>
      <c r="M49" s="401">
        <v>4</v>
      </c>
      <c r="N49" s="402"/>
      <c r="O49" s="400"/>
      <c r="P49" s="403"/>
      <c r="Q49" s="439">
        <f t="shared" si="4"/>
        <v>0</v>
      </c>
      <c r="R49" s="440">
        <f t="shared" si="4"/>
        <v>26</v>
      </c>
      <c r="S49" s="441">
        <f t="shared" si="4"/>
        <v>4</v>
      </c>
      <c r="T49" s="442">
        <v>3.31</v>
      </c>
    </row>
    <row r="50" spans="1:20" ht="14.25" hidden="1" x14ac:dyDescent="0.2">
      <c r="A50" s="433"/>
      <c r="B50" s="396">
        <v>9</v>
      </c>
      <c r="C50" s="397" t="s">
        <v>86</v>
      </c>
      <c r="D50" s="398" t="s">
        <v>10</v>
      </c>
      <c r="E50" s="399"/>
      <c r="F50" s="400"/>
      <c r="G50" s="401"/>
      <c r="H50" s="402"/>
      <c r="I50" s="400"/>
      <c r="J50" s="403"/>
      <c r="K50" s="399"/>
      <c r="L50" s="400">
        <v>7</v>
      </c>
      <c r="M50" s="401">
        <v>19</v>
      </c>
      <c r="N50" s="402"/>
      <c r="O50" s="400"/>
      <c r="P50" s="403"/>
      <c r="Q50" s="439">
        <f t="shared" si="4"/>
        <v>0</v>
      </c>
      <c r="R50" s="440">
        <f t="shared" si="4"/>
        <v>7</v>
      </c>
      <c r="S50" s="441">
        <f t="shared" si="4"/>
        <v>19</v>
      </c>
      <c r="T50" s="442">
        <v>3.58</v>
      </c>
    </row>
    <row r="51" spans="1:20" ht="14.25" hidden="1" x14ac:dyDescent="0.2">
      <c r="A51" s="433"/>
      <c r="B51" s="396"/>
      <c r="C51" s="397" t="s">
        <v>87</v>
      </c>
      <c r="D51" s="398" t="s">
        <v>10</v>
      </c>
      <c r="E51" s="399"/>
      <c r="F51" s="400"/>
      <c r="G51" s="401"/>
      <c r="H51" s="402"/>
      <c r="I51" s="400"/>
      <c r="J51" s="403"/>
      <c r="K51" s="399"/>
      <c r="L51" s="400">
        <v>11</v>
      </c>
      <c r="M51" s="401">
        <v>16</v>
      </c>
      <c r="N51" s="402"/>
      <c r="O51" s="400"/>
      <c r="P51" s="403"/>
      <c r="Q51" s="439">
        <f t="shared" si="4"/>
        <v>0</v>
      </c>
      <c r="R51" s="440">
        <f t="shared" si="4"/>
        <v>11</v>
      </c>
      <c r="S51" s="441">
        <f t="shared" si="4"/>
        <v>16</v>
      </c>
      <c r="T51" s="442">
        <v>3.55</v>
      </c>
    </row>
    <row r="52" spans="1:20" ht="14.25" hidden="1" x14ac:dyDescent="0.2">
      <c r="A52" s="433"/>
      <c r="B52" s="396">
        <v>10</v>
      </c>
      <c r="C52" s="397" t="s">
        <v>88</v>
      </c>
      <c r="D52" s="398" t="s">
        <v>10</v>
      </c>
      <c r="E52" s="399"/>
      <c r="F52" s="400"/>
      <c r="G52" s="401"/>
      <c r="H52" s="402"/>
      <c r="I52" s="400"/>
      <c r="J52" s="403"/>
      <c r="K52" s="399"/>
      <c r="L52" s="400">
        <v>11</v>
      </c>
      <c r="M52" s="401">
        <v>4</v>
      </c>
      <c r="N52" s="402"/>
      <c r="O52" s="400"/>
      <c r="P52" s="403"/>
      <c r="Q52" s="439">
        <f t="shared" si="4"/>
        <v>0</v>
      </c>
      <c r="R52" s="440">
        <f t="shared" si="4"/>
        <v>11</v>
      </c>
      <c r="S52" s="441">
        <f t="shared" si="4"/>
        <v>4</v>
      </c>
      <c r="T52" s="442">
        <v>3.42</v>
      </c>
    </row>
    <row r="53" spans="1:20" ht="14.25" hidden="1" x14ac:dyDescent="0.2">
      <c r="A53" s="433"/>
      <c r="B53" s="396">
        <v>11</v>
      </c>
      <c r="C53" s="397" t="s">
        <v>89</v>
      </c>
      <c r="D53" s="398" t="s">
        <v>10</v>
      </c>
      <c r="E53" s="399"/>
      <c r="F53" s="400"/>
      <c r="G53" s="401"/>
      <c r="H53" s="402"/>
      <c r="I53" s="400"/>
      <c r="J53" s="403"/>
      <c r="K53" s="399"/>
      <c r="L53" s="400">
        <v>1</v>
      </c>
      <c r="M53" s="401">
        <v>7</v>
      </c>
      <c r="N53" s="402"/>
      <c r="O53" s="400"/>
      <c r="P53" s="403"/>
      <c r="Q53" s="439">
        <f t="shared" si="4"/>
        <v>0</v>
      </c>
      <c r="R53" s="440">
        <f t="shared" si="4"/>
        <v>1</v>
      </c>
      <c r="S53" s="441">
        <f t="shared" si="4"/>
        <v>7</v>
      </c>
      <c r="T53" s="442">
        <v>3.65</v>
      </c>
    </row>
    <row r="54" spans="1:20" ht="14.25" hidden="1" x14ac:dyDescent="0.2">
      <c r="A54" s="433"/>
      <c r="B54" s="396"/>
      <c r="C54" s="397" t="s">
        <v>90</v>
      </c>
      <c r="D54" s="398" t="s">
        <v>10</v>
      </c>
      <c r="E54" s="399"/>
      <c r="F54" s="400"/>
      <c r="G54" s="401"/>
      <c r="H54" s="402"/>
      <c r="I54" s="400"/>
      <c r="J54" s="403"/>
      <c r="K54" s="399"/>
      <c r="L54" s="400"/>
      <c r="M54" s="401">
        <v>14</v>
      </c>
      <c r="N54" s="402"/>
      <c r="O54" s="400"/>
      <c r="P54" s="403"/>
      <c r="Q54" s="439">
        <f t="shared" si="4"/>
        <v>0</v>
      </c>
      <c r="R54" s="440">
        <f t="shared" si="4"/>
        <v>0</v>
      </c>
      <c r="S54" s="441">
        <f t="shared" si="4"/>
        <v>14</v>
      </c>
      <c r="T54" s="442">
        <v>3.69</v>
      </c>
    </row>
    <row r="55" spans="1:20" ht="14.25" hidden="1" x14ac:dyDescent="0.2">
      <c r="A55" s="433"/>
      <c r="B55" s="443">
        <v>12</v>
      </c>
      <c r="C55" s="411" t="s">
        <v>91</v>
      </c>
      <c r="D55" s="412" t="s">
        <v>10</v>
      </c>
      <c r="E55" s="413"/>
      <c r="F55" s="414"/>
      <c r="G55" s="415"/>
      <c r="H55" s="416"/>
      <c r="I55" s="414"/>
      <c r="J55" s="417"/>
      <c r="K55" s="413"/>
      <c r="L55" s="414">
        <v>3</v>
      </c>
      <c r="M55" s="415">
        <v>12</v>
      </c>
      <c r="N55" s="416"/>
      <c r="O55" s="414"/>
      <c r="P55" s="417"/>
      <c r="Q55" s="444">
        <f t="shared" si="4"/>
        <v>0</v>
      </c>
      <c r="R55" s="445">
        <f t="shared" si="4"/>
        <v>3</v>
      </c>
      <c r="S55" s="446">
        <f t="shared" si="4"/>
        <v>12</v>
      </c>
      <c r="T55" s="447">
        <v>3.64</v>
      </c>
    </row>
    <row r="56" spans="1:20" ht="14.25" hidden="1" x14ac:dyDescent="0.2">
      <c r="A56" s="423"/>
      <c r="B56" s="448" t="s">
        <v>366</v>
      </c>
      <c r="C56" s="449" t="s">
        <v>367</v>
      </c>
      <c r="D56" s="450"/>
      <c r="E56" s="451">
        <f t="shared" ref="E56:S56" si="5">SUM(E57:E67)</f>
        <v>0</v>
      </c>
      <c r="F56" s="452">
        <f t="shared" si="5"/>
        <v>0</v>
      </c>
      <c r="G56" s="453">
        <f t="shared" si="5"/>
        <v>0</v>
      </c>
      <c r="H56" s="454">
        <f t="shared" si="5"/>
        <v>0</v>
      </c>
      <c r="I56" s="452">
        <f t="shared" si="5"/>
        <v>0</v>
      </c>
      <c r="J56" s="455">
        <f t="shared" si="5"/>
        <v>0</v>
      </c>
      <c r="K56" s="451">
        <f t="shared" si="5"/>
        <v>0</v>
      </c>
      <c r="L56" s="452">
        <f t="shared" si="5"/>
        <v>0</v>
      </c>
      <c r="M56" s="453">
        <f t="shared" si="5"/>
        <v>0</v>
      </c>
      <c r="N56" s="454">
        <f t="shared" si="5"/>
        <v>0</v>
      </c>
      <c r="O56" s="452">
        <f t="shared" si="5"/>
        <v>0</v>
      </c>
      <c r="P56" s="455">
        <f t="shared" si="5"/>
        <v>0</v>
      </c>
      <c r="Q56" s="451">
        <f t="shared" si="5"/>
        <v>0</v>
      </c>
      <c r="R56" s="452">
        <f t="shared" si="5"/>
        <v>0</v>
      </c>
      <c r="S56" s="453">
        <f t="shared" si="5"/>
        <v>0</v>
      </c>
      <c r="T56" s="456"/>
    </row>
    <row r="57" spans="1:20" ht="14.25" hidden="1" x14ac:dyDescent="0.2">
      <c r="A57" s="433"/>
      <c r="B57" s="383">
        <v>1</v>
      </c>
      <c r="C57" s="384" t="s">
        <v>74</v>
      </c>
      <c r="D57" s="457" t="s">
        <v>10</v>
      </c>
      <c r="E57" s="386"/>
      <c r="F57" s="387"/>
      <c r="G57" s="388"/>
      <c r="H57" s="389"/>
      <c r="I57" s="387"/>
      <c r="J57" s="390"/>
      <c r="K57" s="386"/>
      <c r="L57" s="387"/>
      <c r="M57" s="388"/>
      <c r="N57" s="389"/>
      <c r="O57" s="387"/>
      <c r="P57" s="390"/>
      <c r="Q57" s="435">
        <f t="shared" ref="Q57:S60" si="6">SUM(E57,H57,K57,N57)</f>
        <v>0</v>
      </c>
      <c r="R57" s="436">
        <f t="shared" si="6"/>
        <v>0</v>
      </c>
      <c r="S57" s="437">
        <f t="shared" si="6"/>
        <v>0</v>
      </c>
      <c r="T57" s="458"/>
    </row>
    <row r="58" spans="1:20" ht="14.25" hidden="1" x14ac:dyDescent="0.2">
      <c r="A58" s="433"/>
      <c r="B58" s="396">
        <v>2</v>
      </c>
      <c r="C58" s="397" t="s">
        <v>77</v>
      </c>
      <c r="D58" s="459" t="s">
        <v>10</v>
      </c>
      <c r="E58" s="399"/>
      <c r="F58" s="400"/>
      <c r="G58" s="401"/>
      <c r="H58" s="402"/>
      <c r="I58" s="400"/>
      <c r="J58" s="403"/>
      <c r="K58" s="399"/>
      <c r="L58" s="400"/>
      <c r="M58" s="401"/>
      <c r="N58" s="402"/>
      <c r="O58" s="400"/>
      <c r="P58" s="403"/>
      <c r="Q58" s="439">
        <f t="shared" si="6"/>
        <v>0</v>
      </c>
      <c r="R58" s="440">
        <f t="shared" si="6"/>
        <v>0</v>
      </c>
      <c r="S58" s="441">
        <f t="shared" si="6"/>
        <v>0</v>
      </c>
      <c r="T58" s="460"/>
    </row>
    <row r="59" spans="1:20" ht="14.25" hidden="1" x14ac:dyDescent="0.2">
      <c r="A59" s="433"/>
      <c r="B59" s="396">
        <v>3</v>
      </c>
      <c r="C59" s="397" t="s">
        <v>80</v>
      </c>
      <c r="D59" s="459" t="s">
        <v>10</v>
      </c>
      <c r="E59" s="399"/>
      <c r="F59" s="400"/>
      <c r="G59" s="401"/>
      <c r="H59" s="402"/>
      <c r="I59" s="400"/>
      <c r="J59" s="403"/>
      <c r="K59" s="399"/>
      <c r="L59" s="400"/>
      <c r="M59" s="401"/>
      <c r="N59" s="402"/>
      <c r="O59" s="400"/>
      <c r="P59" s="403"/>
      <c r="Q59" s="439">
        <f t="shared" si="6"/>
        <v>0</v>
      </c>
      <c r="R59" s="440">
        <f t="shared" si="6"/>
        <v>0</v>
      </c>
      <c r="S59" s="441">
        <f t="shared" si="6"/>
        <v>0</v>
      </c>
      <c r="T59" s="460"/>
    </row>
    <row r="60" spans="1:20" ht="14.25" hidden="1" x14ac:dyDescent="0.2">
      <c r="A60" s="461"/>
      <c r="B60" s="462">
        <v>4</v>
      </c>
      <c r="C60" s="463" t="s">
        <v>83</v>
      </c>
      <c r="D60" s="464" t="s">
        <v>10</v>
      </c>
      <c r="E60" s="465"/>
      <c r="F60" s="466"/>
      <c r="G60" s="467"/>
      <c r="H60" s="468"/>
      <c r="I60" s="466"/>
      <c r="J60" s="469"/>
      <c r="K60" s="465"/>
      <c r="L60" s="466"/>
      <c r="M60" s="467"/>
      <c r="N60" s="468"/>
      <c r="O60" s="466"/>
      <c r="P60" s="469"/>
      <c r="Q60" s="470">
        <f t="shared" si="6"/>
        <v>0</v>
      </c>
      <c r="R60" s="471">
        <f t="shared" si="6"/>
        <v>0</v>
      </c>
      <c r="S60" s="472">
        <f t="shared" si="6"/>
        <v>0</v>
      </c>
      <c r="T60" s="473"/>
    </row>
    <row r="61" spans="1:20" ht="14.25" hidden="1" x14ac:dyDescent="0.2">
      <c r="A61" s="474"/>
      <c r="B61" s="475"/>
      <c r="C61" s="476"/>
      <c r="D61" s="477"/>
      <c r="E61" s="478"/>
      <c r="F61" s="478"/>
      <c r="G61" s="478"/>
      <c r="H61" s="478"/>
      <c r="I61" s="478"/>
      <c r="J61" s="478"/>
      <c r="K61" s="478"/>
      <c r="L61" s="478"/>
      <c r="M61" s="478"/>
      <c r="N61" s="478"/>
      <c r="O61" s="478"/>
      <c r="P61" s="478"/>
      <c r="Q61" s="479"/>
      <c r="R61" s="479"/>
      <c r="S61" s="479"/>
      <c r="T61" s="479"/>
    </row>
    <row r="62" spans="1:20" ht="14.25" hidden="1" x14ac:dyDescent="0.2">
      <c r="A62" s="480"/>
      <c r="B62" s="481"/>
      <c r="C62" s="482"/>
      <c r="D62" s="752" t="s">
        <v>4</v>
      </c>
      <c r="E62" s="755" t="s">
        <v>5</v>
      </c>
      <c r="F62" s="756"/>
      <c r="G62" s="756"/>
      <c r="H62" s="756"/>
      <c r="I62" s="756"/>
      <c r="J62" s="756"/>
      <c r="K62" s="756"/>
      <c r="L62" s="756"/>
      <c r="M62" s="756"/>
      <c r="N62" s="756"/>
      <c r="O62" s="756"/>
      <c r="P62" s="757"/>
      <c r="Q62" s="758" t="s">
        <v>6</v>
      </c>
      <c r="R62" s="759"/>
      <c r="S62" s="760"/>
      <c r="T62" s="743" t="s">
        <v>7</v>
      </c>
    </row>
    <row r="63" spans="1:20" ht="14.25" hidden="1" x14ac:dyDescent="0.2">
      <c r="A63" s="483" t="s">
        <v>2</v>
      </c>
      <c r="B63" s="746" t="s">
        <v>3</v>
      </c>
      <c r="C63" s="747"/>
      <c r="D63" s="753"/>
      <c r="E63" s="748" t="s">
        <v>8</v>
      </c>
      <c r="F63" s="749"/>
      <c r="G63" s="750"/>
      <c r="H63" s="751" t="s">
        <v>9</v>
      </c>
      <c r="I63" s="711"/>
      <c r="J63" s="712"/>
      <c r="K63" s="748" t="s">
        <v>10</v>
      </c>
      <c r="L63" s="749"/>
      <c r="M63" s="750"/>
      <c r="N63" s="751" t="s">
        <v>11</v>
      </c>
      <c r="O63" s="711"/>
      <c r="P63" s="712"/>
      <c r="Q63" s="761"/>
      <c r="R63" s="762"/>
      <c r="S63" s="763"/>
      <c r="T63" s="744"/>
    </row>
    <row r="64" spans="1:20" ht="36" hidden="1" x14ac:dyDescent="0.2">
      <c r="A64" s="484"/>
      <c r="B64" s="485"/>
      <c r="C64" s="486"/>
      <c r="D64" s="754"/>
      <c r="E64" s="487" t="s">
        <v>12</v>
      </c>
      <c r="F64" s="488" t="s">
        <v>13</v>
      </c>
      <c r="G64" s="489" t="s">
        <v>14</v>
      </c>
      <c r="H64" s="490" t="s">
        <v>12</v>
      </c>
      <c r="I64" s="491" t="s">
        <v>13</v>
      </c>
      <c r="J64" s="492" t="s">
        <v>14</v>
      </c>
      <c r="K64" s="487" t="s">
        <v>12</v>
      </c>
      <c r="L64" s="488" t="s">
        <v>13</v>
      </c>
      <c r="M64" s="489" t="s">
        <v>14</v>
      </c>
      <c r="N64" s="490" t="s">
        <v>12</v>
      </c>
      <c r="O64" s="491" t="s">
        <v>13</v>
      </c>
      <c r="P64" s="492" t="s">
        <v>14</v>
      </c>
      <c r="Q64" s="487" t="s">
        <v>12</v>
      </c>
      <c r="R64" s="488" t="s">
        <v>13</v>
      </c>
      <c r="S64" s="489" t="s">
        <v>14</v>
      </c>
      <c r="T64" s="745"/>
    </row>
    <row r="65" spans="1:20" ht="14.25" hidden="1" x14ac:dyDescent="0.2">
      <c r="A65" s="433"/>
      <c r="B65" s="383">
        <v>5</v>
      </c>
      <c r="C65" s="384" t="s">
        <v>94</v>
      </c>
      <c r="D65" s="493" t="s">
        <v>10</v>
      </c>
      <c r="E65" s="386"/>
      <c r="F65" s="387"/>
      <c r="G65" s="388"/>
      <c r="H65" s="389"/>
      <c r="I65" s="387"/>
      <c r="J65" s="390"/>
      <c r="K65" s="386"/>
      <c r="L65" s="387"/>
      <c r="M65" s="388"/>
      <c r="N65" s="389"/>
      <c r="O65" s="387"/>
      <c r="P65" s="390"/>
      <c r="Q65" s="435">
        <f t="shared" ref="Q65:S67" si="7">SUM(E65,H65,K65,N65)</f>
        <v>0</v>
      </c>
      <c r="R65" s="436">
        <f t="shared" si="7"/>
        <v>0</v>
      </c>
      <c r="S65" s="437">
        <f t="shared" si="7"/>
        <v>0</v>
      </c>
      <c r="T65" s="458"/>
    </row>
    <row r="66" spans="1:20" ht="14.25" hidden="1" x14ac:dyDescent="0.2">
      <c r="A66" s="433"/>
      <c r="B66" s="396">
        <v>6</v>
      </c>
      <c r="C66" s="397" t="s">
        <v>89</v>
      </c>
      <c r="D66" s="459" t="s">
        <v>10</v>
      </c>
      <c r="E66" s="399"/>
      <c r="F66" s="400"/>
      <c r="G66" s="401"/>
      <c r="H66" s="402"/>
      <c r="I66" s="400"/>
      <c r="J66" s="403"/>
      <c r="K66" s="399"/>
      <c r="L66" s="400"/>
      <c r="M66" s="401"/>
      <c r="N66" s="402"/>
      <c r="O66" s="400"/>
      <c r="P66" s="403"/>
      <c r="Q66" s="439">
        <f t="shared" si="7"/>
        <v>0</v>
      </c>
      <c r="R66" s="440">
        <f t="shared" si="7"/>
        <v>0</v>
      </c>
      <c r="S66" s="441">
        <f t="shared" si="7"/>
        <v>0</v>
      </c>
      <c r="T66" s="460"/>
    </row>
    <row r="67" spans="1:20" ht="14.25" hidden="1" x14ac:dyDescent="0.2">
      <c r="A67" s="461"/>
      <c r="B67" s="462">
        <v>7</v>
      </c>
      <c r="C67" s="463" t="s">
        <v>79</v>
      </c>
      <c r="D67" s="464" t="s">
        <v>10</v>
      </c>
      <c r="E67" s="465"/>
      <c r="F67" s="466"/>
      <c r="G67" s="467"/>
      <c r="H67" s="468"/>
      <c r="I67" s="466"/>
      <c r="J67" s="469"/>
      <c r="K67" s="465"/>
      <c r="L67" s="466"/>
      <c r="M67" s="467"/>
      <c r="N67" s="468"/>
      <c r="O67" s="466"/>
      <c r="P67" s="469"/>
      <c r="Q67" s="470">
        <f t="shared" si="7"/>
        <v>0</v>
      </c>
      <c r="R67" s="471">
        <f t="shared" si="7"/>
        <v>0</v>
      </c>
      <c r="S67" s="472">
        <f t="shared" si="7"/>
        <v>0</v>
      </c>
      <c r="T67" s="473"/>
    </row>
    <row r="68" spans="1:20" ht="14.25" hidden="1" x14ac:dyDescent="0.2">
      <c r="A68" s="374" t="s">
        <v>95</v>
      </c>
      <c r="B68" s="737" t="s">
        <v>368</v>
      </c>
      <c r="C68" s="738"/>
      <c r="D68" s="422"/>
      <c r="E68" s="376">
        <f t="shared" ref="E68:S68" si="8">SUM(E69,E85)</f>
        <v>0</v>
      </c>
      <c r="F68" s="377">
        <f t="shared" si="8"/>
        <v>0</v>
      </c>
      <c r="G68" s="378">
        <f t="shared" si="8"/>
        <v>0</v>
      </c>
      <c r="H68" s="379">
        <f t="shared" si="8"/>
        <v>0</v>
      </c>
      <c r="I68" s="377">
        <f t="shared" si="8"/>
        <v>0</v>
      </c>
      <c r="J68" s="380">
        <f t="shared" si="8"/>
        <v>0</v>
      </c>
      <c r="K68" s="376">
        <f t="shared" si="8"/>
        <v>0</v>
      </c>
      <c r="L68" s="377">
        <f t="shared" si="8"/>
        <v>237</v>
      </c>
      <c r="M68" s="378">
        <f t="shared" si="8"/>
        <v>196</v>
      </c>
      <c r="N68" s="379">
        <f t="shared" si="8"/>
        <v>0</v>
      </c>
      <c r="O68" s="377">
        <f t="shared" si="8"/>
        <v>16</v>
      </c>
      <c r="P68" s="380">
        <f t="shared" si="8"/>
        <v>13</v>
      </c>
      <c r="Q68" s="376">
        <f t="shared" si="8"/>
        <v>0</v>
      </c>
      <c r="R68" s="377">
        <f t="shared" si="8"/>
        <v>253</v>
      </c>
      <c r="S68" s="378">
        <f t="shared" si="8"/>
        <v>209</v>
      </c>
      <c r="T68" s="381">
        <f>SUM(T69,T85)/COUNT(T69,T85)</f>
        <v>3.4499242424242427</v>
      </c>
    </row>
    <row r="69" spans="1:20" ht="14.25" hidden="1" x14ac:dyDescent="0.2">
      <c r="A69" s="494"/>
      <c r="B69" s="424" t="s">
        <v>71</v>
      </c>
      <c r="C69" s="425" t="s">
        <v>72</v>
      </c>
      <c r="D69" s="495"/>
      <c r="E69" s="427">
        <f t="shared" ref="E69:S69" si="9">SUM(E70:E84)</f>
        <v>0</v>
      </c>
      <c r="F69" s="428">
        <f t="shared" si="9"/>
        <v>0</v>
      </c>
      <c r="G69" s="429">
        <f t="shared" si="9"/>
        <v>0</v>
      </c>
      <c r="H69" s="430">
        <f t="shared" si="9"/>
        <v>0</v>
      </c>
      <c r="I69" s="428">
        <f t="shared" si="9"/>
        <v>0</v>
      </c>
      <c r="J69" s="431">
        <f t="shared" si="9"/>
        <v>0</v>
      </c>
      <c r="K69" s="427">
        <f t="shared" si="9"/>
        <v>0</v>
      </c>
      <c r="L69" s="428">
        <f t="shared" si="9"/>
        <v>223</v>
      </c>
      <c r="M69" s="429">
        <f t="shared" si="9"/>
        <v>188</v>
      </c>
      <c r="N69" s="430">
        <f t="shared" si="9"/>
        <v>0</v>
      </c>
      <c r="O69" s="428">
        <f t="shared" si="9"/>
        <v>16</v>
      </c>
      <c r="P69" s="431">
        <f t="shared" si="9"/>
        <v>13</v>
      </c>
      <c r="Q69" s="427">
        <f t="shared" si="9"/>
        <v>0</v>
      </c>
      <c r="R69" s="428">
        <f t="shared" si="9"/>
        <v>239</v>
      </c>
      <c r="S69" s="429">
        <f t="shared" si="9"/>
        <v>201</v>
      </c>
      <c r="T69" s="432">
        <f>SUM(T70:T84)/COUNT(T70:T84)</f>
        <v>3.3981818181818184</v>
      </c>
    </row>
    <row r="70" spans="1:20" ht="14.25" hidden="1" x14ac:dyDescent="0.2">
      <c r="A70" s="433"/>
      <c r="B70" s="383">
        <v>1</v>
      </c>
      <c r="C70" s="384" t="s">
        <v>97</v>
      </c>
      <c r="D70" s="434" t="s">
        <v>10</v>
      </c>
      <c r="E70" s="496"/>
      <c r="F70" s="497"/>
      <c r="G70" s="498"/>
      <c r="H70" s="499"/>
      <c r="I70" s="497"/>
      <c r="J70" s="500"/>
      <c r="K70" s="501"/>
      <c r="L70" s="502">
        <v>15</v>
      </c>
      <c r="M70" s="503">
        <v>14</v>
      </c>
      <c r="N70" s="499"/>
      <c r="O70" s="497"/>
      <c r="P70" s="500"/>
      <c r="Q70" s="435">
        <f t="shared" ref="Q70:S84" si="10">SUM(E70,H70,K70,N70)</f>
        <v>0</v>
      </c>
      <c r="R70" s="436">
        <f t="shared" si="10"/>
        <v>15</v>
      </c>
      <c r="S70" s="437">
        <f t="shared" si="10"/>
        <v>14</v>
      </c>
      <c r="T70" s="438">
        <v>3.46</v>
      </c>
    </row>
    <row r="71" spans="1:20" ht="14.25" hidden="1" x14ac:dyDescent="0.2">
      <c r="A71" s="433"/>
      <c r="B71" s="396">
        <v>2</v>
      </c>
      <c r="C71" s="397" t="s">
        <v>98</v>
      </c>
      <c r="D71" s="398" t="s">
        <v>11</v>
      </c>
      <c r="E71" s="504"/>
      <c r="F71" s="505"/>
      <c r="G71" s="506"/>
      <c r="H71" s="507"/>
      <c r="I71" s="505"/>
      <c r="J71" s="508"/>
      <c r="K71" s="504"/>
      <c r="L71" s="505"/>
      <c r="M71" s="506"/>
      <c r="N71" s="509"/>
      <c r="O71" s="510">
        <v>8</v>
      </c>
      <c r="P71" s="511"/>
      <c r="Q71" s="439">
        <f t="shared" si="10"/>
        <v>0</v>
      </c>
      <c r="R71" s="440">
        <f t="shared" si="10"/>
        <v>8</v>
      </c>
      <c r="S71" s="441">
        <f t="shared" si="10"/>
        <v>0</v>
      </c>
      <c r="T71" s="442">
        <v>3.11</v>
      </c>
    </row>
    <row r="72" spans="1:20" ht="14.25" hidden="1" x14ac:dyDescent="0.2">
      <c r="A72" s="433"/>
      <c r="B72" s="396">
        <v>3</v>
      </c>
      <c r="C72" s="397" t="s">
        <v>99</v>
      </c>
      <c r="D72" s="398" t="s">
        <v>10</v>
      </c>
      <c r="E72" s="504"/>
      <c r="F72" s="505"/>
      <c r="G72" s="506"/>
      <c r="H72" s="507"/>
      <c r="I72" s="505"/>
      <c r="J72" s="508"/>
      <c r="K72" s="512"/>
      <c r="L72" s="510">
        <v>34</v>
      </c>
      <c r="M72" s="513">
        <v>4</v>
      </c>
      <c r="N72" s="507"/>
      <c r="O72" s="505"/>
      <c r="P72" s="508"/>
      <c r="Q72" s="439">
        <f t="shared" si="10"/>
        <v>0</v>
      </c>
      <c r="R72" s="440">
        <f t="shared" si="10"/>
        <v>34</v>
      </c>
      <c r="S72" s="441">
        <f t="shared" si="10"/>
        <v>4</v>
      </c>
      <c r="T72" s="442">
        <v>3.23</v>
      </c>
    </row>
    <row r="73" spans="1:20" ht="14.25" hidden="1" x14ac:dyDescent="0.2">
      <c r="A73" s="433"/>
      <c r="B73" s="396">
        <v>4</v>
      </c>
      <c r="C73" s="397" t="s">
        <v>100</v>
      </c>
      <c r="D73" s="398" t="s">
        <v>11</v>
      </c>
      <c r="E73" s="504"/>
      <c r="F73" s="505"/>
      <c r="G73" s="506"/>
      <c r="H73" s="507"/>
      <c r="I73" s="505"/>
      <c r="J73" s="508"/>
      <c r="K73" s="504"/>
      <c r="L73" s="505"/>
      <c r="M73" s="506"/>
      <c r="N73" s="507"/>
      <c r="O73" s="505"/>
      <c r="P73" s="508"/>
      <c r="Q73" s="439">
        <f t="shared" si="10"/>
        <v>0</v>
      </c>
      <c r="R73" s="440">
        <f t="shared" si="10"/>
        <v>0</v>
      </c>
      <c r="S73" s="441">
        <f t="shared" si="10"/>
        <v>0</v>
      </c>
      <c r="T73" s="442"/>
    </row>
    <row r="74" spans="1:20" ht="14.25" hidden="1" x14ac:dyDescent="0.2">
      <c r="A74" s="433"/>
      <c r="B74" s="396">
        <v>5</v>
      </c>
      <c r="C74" s="397" t="s">
        <v>101</v>
      </c>
      <c r="D74" s="398" t="s">
        <v>10</v>
      </c>
      <c r="E74" s="504"/>
      <c r="F74" s="505"/>
      <c r="G74" s="506"/>
      <c r="H74" s="507"/>
      <c r="I74" s="505"/>
      <c r="J74" s="508"/>
      <c r="K74" s="512"/>
      <c r="L74" s="510">
        <v>15</v>
      </c>
      <c r="M74" s="513">
        <v>12</v>
      </c>
      <c r="N74" s="507"/>
      <c r="O74" s="505"/>
      <c r="P74" s="508"/>
      <c r="Q74" s="439">
        <f t="shared" si="10"/>
        <v>0</v>
      </c>
      <c r="R74" s="440">
        <f t="shared" si="10"/>
        <v>15</v>
      </c>
      <c r="S74" s="441">
        <f t="shared" si="10"/>
        <v>12</v>
      </c>
      <c r="T74" s="442">
        <v>3.43</v>
      </c>
    </row>
    <row r="75" spans="1:20" ht="14.25" hidden="1" x14ac:dyDescent="0.2">
      <c r="A75" s="433"/>
      <c r="B75" s="396">
        <v>6</v>
      </c>
      <c r="C75" s="397" t="s">
        <v>102</v>
      </c>
      <c r="D75" s="398" t="s">
        <v>11</v>
      </c>
      <c r="E75" s="504"/>
      <c r="F75" s="505"/>
      <c r="G75" s="506"/>
      <c r="H75" s="507"/>
      <c r="I75" s="505"/>
      <c r="J75" s="508"/>
      <c r="K75" s="504"/>
      <c r="L75" s="505"/>
      <c r="M75" s="506"/>
      <c r="N75" s="507"/>
      <c r="O75" s="505"/>
      <c r="P75" s="508"/>
      <c r="Q75" s="439">
        <f t="shared" si="10"/>
        <v>0</v>
      </c>
      <c r="R75" s="440">
        <f t="shared" si="10"/>
        <v>0</v>
      </c>
      <c r="S75" s="441">
        <f t="shared" si="10"/>
        <v>0</v>
      </c>
      <c r="T75" s="442"/>
    </row>
    <row r="76" spans="1:20" ht="14.25" hidden="1" x14ac:dyDescent="0.2">
      <c r="A76" s="433"/>
      <c r="B76" s="396">
        <v>7</v>
      </c>
      <c r="C76" s="397" t="s">
        <v>103</v>
      </c>
      <c r="D76" s="398" t="s">
        <v>10</v>
      </c>
      <c r="E76" s="504"/>
      <c r="F76" s="505"/>
      <c r="G76" s="506"/>
      <c r="H76" s="507"/>
      <c r="I76" s="505"/>
      <c r="J76" s="508"/>
      <c r="K76" s="512"/>
      <c r="L76" s="510">
        <v>13</v>
      </c>
      <c r="M76" s="513">
        <v>13</v>
      </c>
      <c r="N76" s="507"/>
      <c r="O76" s="505"/>
      <c r="P76" s="508"/>
      <c r="Q76" s="439">
        <f t="shared" si="10"/>
        <v>0</v>
      </c>
      <c r="R76" s="440">
        <f t="shared" si="10"/>
        <v>13</v>
      </c>
      <c r="S76" s="441">
        <f t="shared" si="10"/>
        <v>13</v>
      </c>
      <c r="T76" s="442">
        <v>3.43</v>
      </c>
    </row>
    <row r="77" spans="1:20" ht="14.25" hidden="1" x14ac:dyDescent="0.2">
      <c r="A77" s="433"/>
      <c r="B77" s="396">
        <v>8</v>
      </c>
      <c r="C77" s="397" t="s">
        <v>104</v>
      </c>
      <c r="D77" s="398" t="s">
        <v>11</v>
      </c>
      <c r="E77" s="504"/>
      <c r="F77" s="505"/>
      <c r="G77" s="506"/>
      <c r="H77" s="507"/>
      <c r="I77" s="505"/>
      <c r="J77" s="508"/>
      <c r="K77" s="504"/>
      <c r="L77" s="505"/>
      <c r="M77" s="506"/>
      <c r="N77" s="509"/>
      <c r="O77" s="510">
        <v>4</v>
      </c>
      <c r="P77" s="511">
        <v>13</v>
      </c>
      <c r="Q77" s="439">
        <f t="shared" si="10"/>
        <v>0</v>
      </c>
      <c r="R77" s="440">
        <f t="shared" si="10"/>
        <v>4</v>
      </c>
      <c r="S77" s="441">
        <f t="shared" si="10"/>
        <v>13</v>
      </c>
      <c r="T77" s="442">
        <v>3.6</v>
      </c>
    </row>
    <row r="78" spans="1:20" ht="14.25" hidden="1" x14ac:dyDescent="0.2">
      <c r="A78" s="433"/>
      <c r="B78" s="396">
        <v>9</v>
      </c>
      <c r="C78" s="397" t="s">
        <v>105</v>
      </c>
      <c r="D78" s="398" t="s">
        <v>10</v>
      </c>
      <c r="E78" s="504"/>
      <c r="F78" s="505"/>
      <c r="G78" s="506"/>
      <c r="H78" s="507"/>
      <c r="I78" s="505"/>
      <c r="J78" s="508"/>
      <c r="K78" s="512"/>
      <c r="L78" s="510">
        <v>10</v>
      </c>
      <c r="M78" s="513">
        <v>18</v>
      </c>
      <c r="N78" s="507"/>
      <c r="O78" s="505"/>
      <c r="P78" s="508"/>
      <c r="Q78" s="439">
        <f t="shared" si="10"/>
        <v>0</v>
      </c>
      <c r="R78" s="440">
        <f t="shared" si="10"/>
        <v>10</v>
      </c>
      <c r="S78" s="441">
        <f t="shared" si="10"/>
        <v>18</v>
      </c>
      <c r="T78" s="442">
        <v>3.48</v>
      </c>
    </row>
    <row r="79" spans="1:20" ht="14.25" hidden="1" x14ac:dyDescent="0.2">
      <c r="A79" s="433"/>
      <c r="B79" s="396">
        <v>10</v>
      </c>
      <c r="C79" s="397" t="s">
        <v>106</v>
      </c>
      <c r="D79" s="398" t="s">
        <v>11</v>
      </c>
      <c r="E79" s="504"/>
      <c r="F79" s="505"/>
      <c r="G79" s="506"/>
      <c r="H79" s="507"/>
      <c r="I79" s="505"/>
      <c r="J79" s="508"/>
      <c r="K79" s="504"/>
      <c r="L79" s="505"/>
      <c r="M79" s="506"/>
      <c r="N79" s="509"/>
      <c r="O79" s="510">
        <v>4</v>
      </c>
      <c r="P79" s="511"/>
      <c r="Q79" s="439">
        <f t="shared" si="10"/>
        <v>0</v>
      </c>
      <c r="R79" s="440">
        <f t="shared" si="10"/>
        <v>4</v>
      </c>
      <c r="S79" s="441">
        <f t="shared" si="10"/>
        <v>0</v>
      </c>
      <c r="T79" s="442">
        <v>3.19</v>
      </c>
    </row>
    <row r="80" spans="1:20" ht="14.25" hidden="1" x14ac:dyDescent="0.2">
      <c r="A80" s="433"/>
      <c r="B80" s="396">
        <v>11</v>
      </c>
      <c r="C80" s="397" t="s">
        <v>369</v>
      </c>
      <c r="D80" s="398" t="s">
        <v>10</v>
      </c>
      <c r="E80" s="504"/>
      <c r="F80" s="505"/>
      <c r="G80" s="506"/>
      <c r="H80" s="507"/>
      <c r="I80" s="505"/>
      <c r="J80" s="508"/>
      <c r="K80" s="512"/>
      <c r="L80" s="510">
        <v>18</v>
      </c>
      <c r="M80" s="513">
        <v>24</v>
      </c>
      <c r="N80" s="507"/>
      <c r="O80" s="505"/>
      <c r="P80" s="508"/>
      <c r="Q80" s="439">
        <f t="shared" si="10"/>
        <v>0</v>
      </c>
      <c r="R80" s="440">
        <f t="shared" si="10"/>
        <v>18</v>
      </c>
      <c r="S80" s="441">
        <f t="shared" si="10"/>
        <v>24</v>
      </c>
      <c r="T80" s="442">
        <v>3.54</v>
      </c>
    </row>
    <row r="81" spans="1:20" ht="14.25" hidden="1" x14ac:dyDescent="0.2">
      <c r="A81" s="433"/>
      <c r="B81" s="396">
        <v>12</v>
      </c>
      <c r="C81" s="397" t="s">
        <v>108</v>
      </c>
      <c r="D81" s="398" t="s">
        <v>11</v>
      </c>
      <c r="E81" s="504"/>
      <c r="F81" s="505"/>
      <c r="G81" s="506"/>
      <c r="H81" s="507"/>
      <c r="I81" s="505"/>
      <c r="J81" s="508"/>
      <c r="K81" s="504"/>
      <c r="L81" s="505"/>
      <c r="M81" s="506"/>
      <c r="N81" s="507"/>
      <c r="O81" s="505"/>
      <c r="P81" s="508"/>
      <c r="Q81" s="439">
        <f t="shared" si="10"/>
        <v>0</v>
      </c>
      <c r="R81" s="440">
        <f t="shared" si="10"/>
        <v>0</v>
      </c>
      <c r="S81" s="441">
        <f t="shared" si="10"/>
        <v>0</v>
      </c>
      <c r="T81" s="442"/>
    </row>
    <row r="82" spans="1:20" ht="14.25" hidden="1" x14ac:dyDescent="0.2">
      <c r="A82" s="433"/>
      <c r="B82" s="396">
        <v>13</v>
      </c>
      <c r="C82" s="397" t="s">
        <v>109</v>
      </c>
      <c r="D82" s="398" t="s">
        <v>11</v>
      </c>
      <c r="E82" s="504"/>
      <c r="F82" s="505"/>
      <c r="G82" s="506"/>
      <c r="H82" s="507"/>
      <c r="I82" s="505"/>
      <c r="J82" s="508"/>
      <c r="K82" s="504"/>
      <c r="L82" s="505"/>
      <c r="M82" s="506"/>
      <c r="N82" s="507"/>
      <c r="O82" s="505"/>
      <c r="P82" s="508"/>
      <c r="Q82" s="439">
        <f t="shared" si="10"/>
        <v>0</v>
      </c>
      <c r="R82" s="440">
        <f t="shared" si="10"/>
        <v>0</v>
      </c>
      <c r="S82" s="441">
        <f t="shared" si="10"/>
        <v>0</v>
      </c>
      <c r="T82" s="442"/>
    </row>
    <row r="83" spans="1:20" ht="14.25" hidden="1" x14ac:dyDescent="0.2">
      <c r="A83" s="433"/>
      <c r="B83" s="396">
        <v>14</v>
      </c>
      <c r="C83" s="514" t="s">
        <v>370</v>
      </c>
      <c r="D83" s="398" t="s">
        <v>10</v>
      </c>
      <c r="E83" s="504"/>
      <c r="F83" s="505"/>
      <c r="G83" s="506"/>
      <c r="H83" s="507"/>
      <c r="I83" s="505"/>
      <c r="J83" s="508"/>
      <c r="K83" s="512"/>
      <c r="L83" s="510">
        <v>94</v>
      </c>
      <c r="M83" s="513">
        <v>80</v>
      </c>
      <c r="N83" s="507"/>
      <c r="O83" s="505"/>
      <c r="P83" s="508"/>
      <c r="Q83" s="439">
        <f t="shared" si="10"/>
        <v>0</v>
      </c>
      <c r="R83" s="440">
        <f t="shared" si="10"/>
        <v>94</v>
      </c>
      <c r="S83" s="441">
        <f t="shared" si="10"/>
        <v>80</v>
      </c>
      <c r="T83" s="442">
        <v>3.48</v>
      </c>
    </row>
    <row r="84" spans="1:20" ht="14.25" hidden="1" x14ac:dyDescent="0.2">
      <c r="A84" s="433"/>
      <c r="B84" s="443">
        <v>15</v>
      </c>
      <c r="C84" s="411" t="s">
        <v>111</v>
      </c>
      <c r="D84" s="412" t="s">
        <v>10</v>
      </c>
      <c r="E84" s="515"/>
      <c r="F84" s="516"/>
      <c r="G84" s="517"/>
      <c r="H84" s="518"/>
      <c r="I84" s="516"/>
      <c r="J84" s="519"/>
      <c r="K84" s="520"/>
      <c r="L84" s="521">
        <v>24</v>
      </c>
      <c r="M84" s="522">
        <v>23</v>
      </c>
      <c r="N84" s="518"/>
      <c r="O84" s="516"/>
      <c r="P84" s="519"/>
      <c r="Q84" s="444">
        <f t="shared" si="10"/>
        <v>0</v>
      </c>
      <c r="R84" s="445">
        <f t="shared" si="10"/>
        <v>24</v>
      </c>
      <c r="S84" s="446">
        <f t="shared" si="10"/>
        <v>23</v>
      </c>
      <c r="T84" s="447">
        <v>3.43</v>
      </c>
    </row>
    <row r="85" spans="1:20" ht="14.25" hidden="1" x14ac:dyDescent="0.2">
      <c r="A85" s="423"/>
      <c r="B85" s="448" t="s">
        <v>366</v>
      </c>
      <c r="C85" s="449" t="s">
        <v>367</v>
      </c>
      <c r="D85" s="450"/>
      <c r="E85" s="451">
        <f t="shared" ref="E85:S85" si="11">SUM(E86:E92)</f>
        <v>0</v>
      </c>
      <c r="F85" s="452">
        <f t="shared" si="11"/>
        <v>0</v>
      </c>
      <c r="G85" s="453">
        <f t="shared" si="11"/>
        <v>0</v>
      </c>
      <c r="H85" s="454">
        <f t="shared" si="11"/>
        <v>0</v>
      </c>
      <c r="I85" s="452">
        <f t="shared" si="11"/>
        <v>0</v>
      </c>
      <c r="J85" s="455">
        <f t="shared" si="11"/>
        <v>0</v>
      </c>
      <c r="K85" s="451">
        <f t="shared" si="11"/>
        <v>0</v>
      </c>
      <c r="L85" s="452">
        <f t="shared" si="11"/>
        <v>14</v>
      </c>
      <c r="M85" s="453">
        <f t="shared" si="11"/>
        <v>8</v>
      </c>
      <c r="N85" s="454">
        <f t="shared" si="11"/>
        <v>0</v>
      </c>
      <c r="O85" s="452">
        <f t="shared" si="11"/>
        <v>0</v>
      </c>
      <c r="P85" s="455">
        <f t="shared" si="11"/>
        <v>0</v>
      </c>
      <c r="Q85" s="451">
        <f t="shared" si="11"/>
        <v>0</v>
      </c>
      <c r="R85" s="452">
        <f t="shared" si="11"/>
        <v>14</v>
      </c>
      <c r="S85" s="453">
        <f t="shared" si="11"/>
        <v>8</v>
      </c>
      <c r="T85" s="523">
        <f>SUM(T86:T92)/COUNT(T86:T92)</f>
        <v>3.5016666666666669</v>
      </c>
    </row>
    <row r="86" spans="1:20" ht="14.25" hidden="1" x14ac:dyDescent="0.2">
      <c r="A86" s="433"/>
      <c r="B86" s="383">
        <v>1</v>
      </c>
      <c r="C86" s="384" t="s">
        <v>97</v>
      </c>
      <c r="D86" s="385" t="s">
        <v>10</v>
      </c>
      <c r="E86" s="496"/>
      <c r="F86" s="497"/>
      <c r="G86" s="498"/>
      <c r="H86" s="499"/>
      <c r="I86" s="497"/>
      <c r="J86" s="500"/>
      <c r="K86" s="501"/>
      <c r="L86" s="502">
        <v>1</v>
      </c>
      <c r="M86" s="503"/>
      <c r="N86" s="499"/>
      <c r="O86" s="497"/>
      <c r="P86" s="500"/>
      <c r="Q86" s="435">
        <f t="shared" ref="Q86:S92" si="12">SUM(E86,H86,K86,N86)</f>
        <v>0</v>
      </c>
      <c r="R86" s="436">
        <f t="shared" si="12"/>
        <v>1</v>
      </c>
      <c r="S86" s="437">
        <f t="shared" si="12"/>
        <v>0</v>
      </c>
      <c r="T86" s="438">
        <v>3.49</v>
      </c>
    </row>
    <row r="87" spans="1:20" ht="14.25" hidden="1" x14ac:dyDescent="0.2">
      <c r="A87" s="433"/>
      <c r="B87" s="396">
        <v>2</v>
      </c>
      <c r="C87" s="397" t="s">
        <v>99</v>
      </c>
      <c r="D87" s="398" t="s">
        <v>10</v>
      </c>
      <c r="E87" s="504"/>
      <c r="F87" s="505"/>
      <c r="G87" s="506"/>
      <c r="H87" s="507"/>
      <c r="I87" s="505"/>
      <c r="J87" s="508"/>
      <c r="K87" s="504"/>
      <c r="L87" s="505"/>
      <c r="M87" s="506"/>
      <c r="N87" s="507"/>
      <c r="O87" s="505"/>
      <c r="P87" s="508"/>
      <c r="Q87" s="439">
        <f t="shared" si="12"/>
        <v>0</v>
      </c>
      <c r="R87" s="440">
        <f t="shared" si="12"/>
        <v>0</v>
      </c>
      <c r="S87" s="441">
        <f t="shared" si="12"/>
        <v>0</v>
      </c>
      <c r="T87" s="442"/>
    </row>
    <row r="88" spans="1:20" ht="14.25" hidden="1" x14ac:dyDescent="0.2">
      <c r="A88" s="433"/>
      <c r="B88" s="396">
        <v>3</v>
      </c>
      <c r="C88" s="397" t="s">
        <v>101</v>
      </c>
      <c r="D88" s="398" t="s">
        <v>10</v>
      </c>
      <c r="E88" s="504"/>
      <c r="F88" s="505"/>
      <c r="G88" s="506"/>
      <c r="H88" s="507"/>
      <c r="I88" s="505"/>
      <c r="J88" s="508"/>
      <c r="K88" s="512"/>
      <c r="L88" s="510">
        <v>1</v>
      </c>
      <c r="M88" s="513"/>
      <c r="N88" s="507"/>
      <c r="O88" s="505"/>
      <c r="P88" s="508"/>
      <c r="Q88" s="439">
        <f t="shared" si="12"/>
        <v>0</v>
      </c>
      <c r="R88" s="440">
        <f t="shared" si="12"/>
        <v>1</v>
      </c>
      <c r="S88" s="441">
        <f t="shared" si="12"/>
        <v>0</v>
      </c>
      <c r="T88" s="442">
        <v>3.48</v>
      </c>
    </row>
    <row r="89" spans="1:20" ht="14.25" hidden="1" x14ac:dyDescent="0.2">
      <c r="A89" s="433"/>
      <c r="B89" s="396">
        <v>4</v>
      </c>
      <c r="C89" s="397" t="s">
        <v>112</v>
      </c>
      <c r="D89" s="398" t="s">
        <v>10</v>
      </c>
      <c r="E89" s="504"/>
      <c r="F89" s="505"/>
      <c r="G89" s="506"/>
      <c r="H89" s="507"/>
      <c r="I89" s="505"/>
      <c r="J89" s="508"/>
      <c r="K89" s="512"/>
      <c r="L89" s="510">
        <v>1</v>
      </c>
      <c r="M89" s="513">
        <v>2</v>
      </c>
      <c r="N89" s="507"/>
      <c r="O89" s="505"/>
      <c r="P89" s="508"/>
      <c r="Q89" s="439">
        <f t="shared" si="12"/>
        <v>0</v>
      </c>
      <c r="R89" s="440">
        <f t="shared" si="12"/>
        <v>1</v>
      </c>
      <c r="S89" s="441">
        <f t="shared" si="12"/>
        <v>2</v>
      </c>
      <c r="T89" s="442">
        <v>3.51</v>
      </c>
    </row>
    <row r="90" spans="1:20" ht="14.25" hidden="1" x14ac:dyDescent="0.2">
      <c r="A90" s="433"/>
      <c r="B90" s="396">
        <v>5</v>
      </c>
      <c r="C90" s="397" t="s">
        <v>105</v>
      </c>
      <c r="D90" s="398" t="s">
        <v>10</v>
      </c>
      <c r="E90" s="504"/>
      <c r="F90" s="505"/>
      <c r="G90" s="506"/>
      <c r="H90" s="507"/>
      <c r="I90" s="505"/>
      <c r="J90" s="508"/>
      <c r="K90" s="512"/>
      <c r="L90" s="510">
        <v>1</v>
      </c>
      <c r="M90" s="513">
        <v>1</v>
      </c>
      <c r="N90" s="507"/>
      <c r="O90" s="505"/>
      <c r="P90" s="508"/>
      <c r="Q90" s="439">
        <f t="shared" si="12"/>
        <v>0</v>
      </c>
      <c r="R90" s="440">
        <f t="shared" si="12"/>
        <v>1</v>
      </c>
      <c r="S90" s="441">
        <f t="shared" si="12"/>
        <v>1</v>
      </c>
      <c r="T90" s="442">
        <v>3.57</v>
      </c>
    </row>
    <row r="91" spans="1:20" ht="14.25" hidden="1" x14ac:dyDescent="0.2">
      <c r="A91" s="433"/>
      <c r="B91" s="396">
        <v>6</v>
      </c>
      <c r="C91" s="397" t="s">
        <v>107</v>
      </c>
      <c r="D91" s="398" t="s">
        <v>10</v>
      </c>
      <c r="E91" s="504"/>
      <c r="F91" s="505"/>
      <c r="G91" s="506"/>
      <c r="H91" s="507"/>
      <c r="I91" s="505"/>
      <c r="J91" s="508"/>
      <c r="K91" s="512"/>
      <c r="L91" s="510">
        <v>4</v>
      </c>
      <c r="M91" s="513">
        <v>2</v>
      </c>
      <c r="N91" s="507"/>
      <c r="O91" s="505"/>
      <c r="P91" s="508"/>
      <c r="Q91" s="439">
        <f t="shared" si="12"/>
        <v>0</v>
      </c>
      <c r="R91" s="440">
        <f t="shared" si="12"/>
        <v>4</v>
      </c>
      <c r="S91" s="441">
        <f t="shared" si="12"/>
        <v>2</v>
      </c>
      <c r="T91" s="442">
        <v>3.48</v>
      </c>
    </row>
    <row r="92" spans="1:20" ht="14.25" hidden="1" x14ac:dyDescent="0.2">
      <c r="A92" s="461"/>
      <c r="B92" s="462">
        <v>7</v>
      </c>
      <c r="C92" s="463" t="s">
        <v>113</v>
      </c>
      <c r="D92" s="524" t="s">
        <v>10</v>
      </c>
      <c r="E92" s="525"/>
      <c r="F92" s="526"/>
      <c r="G92" s="527"/>
      <c r="H92" s="528"/>
      <c r="I92" s="526"/>
      <c r="J92" s="529"/>
      <c r="K92" s="530"/>
      <c r="L92" s="531">
        <v>6</v>
      </c>
      <c r="M92" s="532">
        <v>3</v>
      </c>
      <c r="N92" s="528"/>
      <c r="O92" s="526"/>
      <c r="P92" s="529"/>
      <c r="Q92" s="470">
        <f t="shared" si="12"/>
        <v>0</v>
      </c>
      <c r="R92" s="471">
        <f t="shared" si="12"/>
        <v>6</v>
      </c>
      <c r="S92" s="472">
        <f t="shared" si="12"/>
        <v>3</v>
      </c>
      <c r="T92" s="533">
        <v>3.48</v>
      </c>
    </row>
    <row r="93" spans="1:20" ht="14.25" x14ac:dyDescent="0.2">
      <c r="A93" s="374" t="s">
        <v>114</v>
      </c>
      <c r="B93" s="737" t="s">
        <v>371</v>
      </c>
      <c r="C93" s="738"/>
      <c r="D93" s="534"/>
      <c r="E93" s="535">
        <f t="shared" ref="E93:S93" si="13">SUM(E94,E99)</f>
        <v>0</v>
      </c>
      <c r="F93" s="536">
        <f t="shared" si="13"/>
        <v>0</v>
      </c>
      <c r="G93" s="537">
        <f t="shared" si="13"/>
        <v>0</v>
      </c>
      <c r="H93" s="538">
        <f t="shared" si="13"/>
        <v>0</v>
      </c>
      <c r="I93" s="536">
        <f t="shared" si="13"/>
        <v>0</v>
      </c>
      <c r="J93" s="539">
        <f t="shared" si="13"/>
        <v>0</v>
      </c>
      <c r="K93" s="535">
        <f t="shared" si="13"/>
        <v>0</v>
      </c>
      <c r="L93" s="536">
        <f t="shared" si="13"/>
        <v>170</v>
      </c>
      <c r="M93" s="537">
        <f t="shared" si="13"/>
        <v>204</v>
      </c>
      <c r="N93" s="538">
        <f t="shared" si="13"/>
        <v>0</v>
      </c>
      <c r="O93" s="536">
        <f t="shared" si="13"/>
        <v>0</v>
      </c>
      <c r="P93" s="539">
        <f t="shared" si="13"/>
        <v>0</v>
      </c>
      <c r="Q93" s="535">
        <f t="shared" si="13"/>
        <v>0</v>
      </c>
      <c r="R93" s="536">
        <f t="shared" si="13"/>
        <v>170</v>
      </c>
      <c r="S93" s="537">
        <f t="shared" si="13"/>
        <v>204</v>
      </c>
      <c r="T93" s="540">
        <f>SUM(T94,T99)/COUNT(T94,T99)</f>
        <v>3.4712499999999999</v>
      </c>
    </row>
    <row r="94" spans="1:20" ht="14.25" x14ac:dyDescent="0.2">
      <c r="A94" s="541"/>
      <c r="B94" s="424" t="s">
        <v>71</v>
      </c>
      <c r="C94" s="425" t="s">
        <v>72</v>
      </c>
      <c r="D94" s="542"/>
      <c r="E94" s="543">
        <f t="shared" ref="E94:S94" si="14">SUM(E95:E98)</f>
        <v>0</v>
      </c>
      <c r="F94" s="544">
        <f t="shared" si="14"/>
        <v>0</v>
      </c>
      <c r="G94" s="545">
        <f t="shared" si="14"/>
        <v>0</v>
      </c>
      <c r="H94" s="546">
        <f t="shared" si="14"/>
        <v>0</v>
      </c>
      <c r="I94" s="544">
        <f t="shared" si="14"/>
        <v>0</v>
      </c>
      <c r="J94" s="547">
        <f t="shared" si="14"/>
        <v>0</v>
      </c>
      <c r="K94" s="543">
        <f t="shared" si="14"/>
        <v>0</v>
      </c>
      <c r="L94" s="544">
        <f t="shared" si="14"/>
        <v>165</v>
      </c>
      <c r="M94" s="545">
        <f t="shared" si="14"/>
        <v>201</v>
      </c>
      <c r="N94" s="546">
        <f t="shared" si="14"/>
        <v>0</v>
      </c>
      <c r="O94" s="544">
        <f t="shared" si="14"/>
        <v>0</v>
      </c>
      <c r="P94" s="547">
        <f t="shared" si="14"/>
        <v>0</v>
      </c>
      <c r="Q94" s="543">
        <f t="shared" si="14"/>
        <v>0</v>
      </c>
      <c r="R94" s="544">
        <f t="shared" si="14"/>
        <v>165</v>
      </c>
      <c r="S94" s="545">
        <f t="shared" si="14"/>
        <v>201</v>
      </c>
      <c r="T94" s="548">
        <f>SUM(T95:T98)/COUNT(T95:T98)</f>
        <v>3.4824999999999999</v>
      </c>
    </row>
    <row r="95" spans="1:20" ht="14.25" x14ac:dyDescent="0.2">
      <c r="A95" s="549"/>
      <c r="B95" s="383">
        <v>1</v>
      </c>
      <c r="C95" s="384" t="s">
        <v>116</v>
      </c>
      <c r="D95" s="434" t="s">
        <v>10</v>
      </c>
      <c r="E95" s="496"/>
      <c r="F95" s="497"/>
      <c r="G95" s="498"/>
      <c r="H95" s="499"/>
      <c r="I95" s="497"/>
      <c r="J95" s="500"/>
      <c r="K95" s="501"/>
      <c r="L95" s="502">
        <v>93</v>
      </c>
      <c r="M95" s="503">
        <v>123</v>
      </c>
      <c r="N95" s="499"/>
      <c r="O95" s="497"/>
      <c r="P95" s="500"/>
      <c r="Q95" s="435">
        <f t="shared" ref="Q95:S98" si="15">SUM(E95,H95,K95,N95)</f>
        <v>0</v>
      </c>
      <c r="R95" s="436">
        <f t="shared" si="15"/>
        <v>93</v>
      </c>
      <c r="S95" s="437">
        <f t="shared" si="15"/>
        <v>123</v>
      </c>
      <c r="T95" s="394">
        <v>3.51</v>
      </c>
    </row>
    <row r="96" spans="1:20" ht="14.25" x14ac:dyDescent="0.2">
      <c r="A96" s="549"/>
      <c r="B96" s="396"/>
      <c r="C96" s="397" t="s">
        <v>117</v>
      </c>
      <c r="D96" s="398" t="s">
        <v>10</v>
      </c>
      <c r="E96" s="504"/>
      <c r="F96" s="505"/>
      <c r="G96" s="506"/>
      <c r="H96" s="507"/>
      <c r="I96" s="505"/>
      <c r="J96" s="508"/>
      <c r="K96" s="512"/>
      <c r="L96" s="510">
        <v>38</v>
      </c>
      <c r="M96" s="513">
        <v>17</v>
      </c>
      <c r="N96" s="507"/>
      <c r="O96" s="505"/>
      <c r="P96" s="508"/>
      <c r="Q96" s="439">
        <f t="shared" si="15"/>
        <v>0</v>
      </c>
      <c r="R96" s="440">
        <f t="shared" si="15"/>
        <v>38</v>
      </c>
      <c r="S96" s="441">
        <f t="shared" si="15"/>
        <v>17</v>
      </c>
      <c r="T96" s="408">
        <v>3.36</v>
      </c>
    </row>
    <row r="97" spans="1:20" ht="14.25" x14ac:dyDescent="0.2">
      <c r="A97" s="549"/>
      <c r="B97" s="396">
        <v>2</v>
      </c>
      <c r="C97" s="397" t="s">
        <v>118</v>
      </c>
      <c r="D97" s="398" t="s">
        <v>10</v>
      </c>
      <c r="E97" s="504"/>
      <c r="F97" s="505"/>
      <c r="G97" s="506"/>
      <c r="H97" s="507"/>
      <c r="I97" s="505"/>
      <c r="J97" s="508"/>
      <c r="K97" s="512"/>
      <c r="L97" s="510">
        <v>15</v>
      </c>
      <c r="M97" s="513">
        <v>12</v>
      </c>
      <c r="N97" s="507"/>
      <c r="O97" s="505"/>
      <c r="P97" s="508"/>
      <c r="Q97" s="439">
        <f t="shared" si="15"/>
        <v>0</v>
      </c>
      <c r="R97" s="440">
        <f t="shared" si="15"/>
        <v>15</v>
      </c>
      <c r="S97" s="441">
        <f t="shared" si="15"/>
        <v>12</v>
      </c>
      <c r="T97" s="408">
        <v>3.45</v>
      </c>
    </row>
    <row r="98" spans="1:20" ht="14.25" x14ac:dyDescent="0.2">
      <c r="A98" s="549"/>
      <c r="B98" s="443">
        <v>3</v>
      </c>
      <c r="C98" s="411" t="s">
        <v>119</v>
      </c>
      <c r="D98" s="524" t="s">
        <v>10</v>
      </c>
      <c r="E98" s="515"/>
      <c r="F98" s="516"/>
      <c r="G98" s="517"/>
      <c r="H98" s="518"/>
      <c r="I98" s="516"/>
      <c r="J98" s="519"/>
      <c r="K98" s="520"/>
      <c r="L98" s="521">
        <v>19</v>
      </c>
      <c r="M98" s="522">
        <v>49</v>
      </c>
      <c r="N98" s="518"/>
      <c r="O98" s="516"/>
      <c r="P98" s="519"/>
      <c r="Q98" s="444">
        <f t="shared" si="15"/>
        <v>0</v>
      </c>
      <c r="R98" s="445">
        <f t="shared" si="15"/>
        <v>19</v>
      </c>
      <c r="S98" s="446">
        <f t="shared" si="15"/>
        <v>49</v>
      </c>
      <c r="T98" s="421">
        <v>3.61</v>
      </c>
    </row>
    <row r="99" spans="1:20" ht="14.25" hidden="1" x14ac:dyDescent="0.2">
      <c r="A99" s="541"/>
      <c r="B99" s="448" t="s">
        <v>366</v>
      </c>
      <c r="C99" s="449" t="s">
        <v>367</v>
      </c>
      <c r="D99" s="550"/>
      <c r="E99" s="551">
        <f t="shared" ref="E99:S99" si="16">SUM(E100:E102)</f>
        <v>0</v>
      </c>
      <c r="F99" s="552">
        <f t="shared" si="16"/>
        <v>0</v>
      </c>
      <c r="G99" s="553">
        <f t="shared" si="16"/>
        <v>0</v>
      </c>
      <c r="H99" s="554">
        <f t="shared" si="16"/>
        <v>0</v>
      </c>
      <c r="I99" s="552">
        <f t="shared" si="16"/>
        <v>0</v>
      </c>
      <c r="J99" s="555">
        <f t="shared" si="16"/>
        <v>0</v>
      </c>
      <c r="K99" s="551">
        <f t="shared" si="16"/>
        <v>0</v>
      </c>
      <c r="L99" s="552">
        <f t="shared" si="16"/>
        <v>5</v>
      </c>
      <c r="M99" s="553">
        <f t="shared" si="16"/>
        <v>3</v>
      </c>
      <c r="N99" s="554">
        <f t="shared" si="16"/>
        <v>0</v>
      </c>
      <c r="O99" s="552">
        <f t="shared" si="16"/>
        <v>0</v>
      </c>
      <c r="P99" s="555">
        <f t="shared" si="16"/>
        <v>0</v>
      </c>
      <c r="Q99" s="551">
        <f t="shared" si="16"/>
        <v>0</v>
      </c>
      <c r="R99" s="552">
        <f t="shared" si="16"/>
        <v>5</v>
      </c>
      <c r="S99" s="553">
        <f t="shared" si="16"/>
        <v>3</v>
      </c>
      <c r="T99" s="556">
        <f>SUM(T100:T102)/COUNT(T100:T102)</f>
        <v>3.46</v>
      </c>
    </row>
    <row r="100" spans="1:20" ht="14.25" hidden="1" x14ac:dyDescent="0.2">
      <c r="A100" s="549"/>
      <c r="B100" s="383">
        <v>1</v>
      </c>
      <c r="C100" s="384" t="s">
        <v>116</v>
      </c>
      <c r="D100" s="434" t="s">
        <v>10</v>
      </c>
      <c r="E100" s="496"/>
      <c r="F100" s="497"/>
      <c r="G100" s="498"/>
      <c r="H100" s="499"/>
      <c r="I100" s="497"/>
      <c r="J100" s="500"/>
      <c r="K100" s="501"/>
      <c r="L100" s="502">
        <v>5</v>
      </c>
      <c r="M100" s="503">
        <v>3</v>
      </c>
      <c r="N100" s="499"/>
      <c r="O100" s="497"/>
      <c r="P100" s="500"/>
      <c r="Q100" s="435">
        <f t="shared" ref="Q100:S102" si="17">SUM(E100,H100,K100,N100)</f>
        <v>0</v>
      </c>
      <c r="R100" s="436">
        <f t="shared" si="17"/>
        <v>5</v>
      </c>
      <c r="S100" s="437">
        <f t="shared" si="17"/>
        <v>3</v>
      </c>
      <c r="T100" s="394">
        <v>3.46</v>
      </c>
    </row>
    <row r="101" spans="1:20" ht="14.25" hidden="1" x14ac:dyDescent="0.2">
      <c r="A101" s="549"/>
      <c r="B101" s="396">
        <v>2</v>
      </c>
      <c r="C101" s="397" t="s">
        <v>117</v>
      </c>
      <c r="D101" s="398" t="s">
        <v>10</v>
      </c>
      <c r="E101" s="504"/>
      <c r="F101" s="505"/>
      <c r="G101" s="506"/>
      <c r="H101" s="507"/>
      <c r="I101" s="505"/>
      <c r="J101" s="508"/>
      <c r="K101" s="504"/>
      <c r="L101" s="505"/>
      <c r="M101" s="506"/>
      <c r="N101" s="507"/>
      <c r="O101" s="505"/>
      <c r="P101" s="508"/>
      <c r="Q101" s="439">
        <f t="shared" si="17"/>
        <v>0</v>
      </c>
      <c r="R101" s="440">
        <f t="shared" si="17"/>
        <v>0</v>
      </c>
      <c r="S101" s="441">
        <f t="shared" si="17"/>
        <v>0</v>
      </c>
      <c r="T101" s="407"/>
    </row>
    <row r="102" spans="1:20" ht="14.25" hidden="1" x14ac:dyDescent="0.2">
      <c r="A102" s="549"/>
      <c r="B102" s="443">
        <v>3</v>
      </c>
      <c r="C102" s="411" t="s">
        <v>120</v>
      </c>
      <c r="D102" s="412" t="s">
        <v>10</v>
      </c>
      <c r="E102" s="515"/>
      <c r="F102" s="516"/>
      <c r="G102" s="517"/>
      <c r="H102" s="518"/>
      <c r="I102" s="516"/>
      <c r="J102" s="519"/>
      <c r="K102" s="515"/>
      <c r="L102" s="516"/>
      <c r="M102" s="517"/>
      <c r="N102" s="518"/>
      <c r="O102" s="516"/>
      <c r="P102" s="519"/>
      <c r="Q102" s="444">
        <f t="shared" si="17"/>
        <v>0</v>
      </c>
      <c r="R102" s="445">
        <f t="shared" si="17"/>
        <v>0</v>
      </c>
      <c r="S102" s="446">
        <f t="shared" si="17"/>
        <v>0</v>
      </c>
      <c r="T102" s="557"/>
    </row>
    <row r="103" spans="1:20" ht="14.25" hidden="1" x14ac:dyDescent="0.2">
      <c r="A103" s="558" t="s">
        <v>121</v>
      </c>
      <c r="B103" s="739" t="s">
        <v>372</v>
      </c>
      <c r="C103" s="738"/>
      <c r="D103" s="422"/>
      <c r="E103" s="376">
        <f t="shared" ref="E103:S103" si="18">SUM(E104,E112)</f>
        <v>0</v>
      </c>
      <c r="F103" s="377">
        <f t="shared" si="18"/>
        <v>0</v>
      </c>
      <c r="G103" s="378">
        <f t="shared" si="18"/>
        <v>0</v>
      </c>
      <c r="H103" s="379">
        <f t="shared" si="18"/>
        <v>0</v>
      </c>
      <c r="I103" s="377">
        <f t="shared" si="18"/>
        <v>0</v>
      </c>
      <c r="J103" s="380">
        <f t="shared" si="18"/>
        <v>0</v>
      </c>
      <c r="K103" s="376">
        <f t="shared" si="18"/>
        <v>0</v>
      </c>
      <c r="L103" s="377">
        <f t="shared" si="18"/>
        <v>241</v>
      </c>
      <c r="M103" s="378">
        <f t="shared" si="18"/>
        <v>257</v>
      </c>
      <c r="N103" s="379">
        <f t="shared" si="18"/>
        <v>0</v>
      </c>
      <c r="O103" s="377">
        <f t="shared" si="18"/>
        <v>0</v>
      </c>
      <c r="P103" s="380">
        <f t="shared" si="18"/>
        <v>0</v>
      </c>
      <c r="Q103" s="376">
        <f t="shared" si="18"/>
        <v>0</v>
      </c>
      <c r="R103" s="377">
        <f t="shared" si="18"/>
        <v>241</v>
      </c>
      <c r="S103" s="378">
        <f t="shared" si="18"/>
        <v>257</v>
      </c>
      <c r="T103" s="381">
        <f>SUM(T104,T112)/COUNT(T104,T112)</f>
        <v>3.4203571428571431</v>
      </c>
    </row>
    <row r="104" spans="1:20" ht="14.25" hidden="1" x14ac:dyDescent="0.2">
      <c r="A104" s="423"/>
      <c r="B104" s="424" t="s">
        <v>71</v>
      </c>
      <c r="C104" s="425" t="s">
        <v>72</v>
      </c>
      <c r="D104" s="542"/>
      <c r="E104" s="427">
        <f t="shared" ref="E104:S104" si="19">SUM(E105:E111)</f>
        <v>0</v>
      </c>
      <c r="F104" s="428">
        <f t="shared" si="19"/>
        <v>0</v>
      </c>
      <c r="G104" s="429">
        <f t="shared" si="19"/>
        <v>0</v>
      </c>
      <c r="H104" s="430">
        <f t="shared" si="19"/>
        <v>0</v>
      </c>
      <c r="I104" s="428">
        <f t="shared" si="19"/>
        <v>0</v>
      </c>
      <c r="J104" s="431">
        <f t="shared" si="19"/>
        <v>0</v>
      </c>
      <c r="K104" s="427">
        <f t="shared" si="19"/>
        <v>0</v>
      </c>
      <c r="L104" s="428">
        <f t="shared" si="19"/>
        <v>222</v>
      </c>
      <c r="M104" s="429">
        <f t="shared" si="19"/>
        <v>257</v>
      </c>
      <c r="N104" s="430">
        <f t="shared" si="19"/>
        <v>0</v>
      </c>
      <c r="O104" s="428">
        <f t="shared" si="19"/>
        <v>0</v>
      </c>
      <c r="P104" s="431">
        <f t="shared" si="19"/>
        <v>0</v>
      </c>
      <c r="Q104" s="427">
        <f t="shared" si="19"/>
        <v>0</v>
      </c>
      <c r="R104" s="428">
        <f t="shared" si="19"/>
        <v>222</v>
      </c>
      <c r="S104" s="429">
        <f t="shared" si="19"/>
        <v>257</v>
      </c>
      <c r="T104" s="432">
        <f>SUM(T105:T111)/COUNT(T105:T111)</f>
        <v>3.5457142857142858</v>
      </c>
    </row>
    <row r="105" spans="1:20" ht="14.25" hidden="1" x14ac:dyDescent="0.2">
      <c r="A105" s="433"/>
      <c r="B105" s="383">
        <v>1</v>
      </c>
      <c r="C105" s="559" t="s">
        <v>123</v>
      </c>
      <c r="D105" s="560" t="s">
        <v>10</v>
      </c>
      <c r="E105" s="496"/>
      <c r="F105" s="497"/>
      <c r="G105" s="498"/>
      <c r="H105" s="499"/>
      <c r="I105" s="497"/>
      <c r="J105" s="500"/>
      <c r="K105" s="501"/>
      <c r="L105" s="502">
        <v>10</v>
      </c>
      <c r="M105" s="503">
        <v>15</v>
      </c>
      <c r="N105" s="499"/>
      <c r="O105" s="497"/>
      <c r="P105" s="500"/>
      <c r="Q105" s="435">
        <f t="shared" ref="Q105:S111" si="20">SUM(E105,H105,K105,N105)</f>
        <v>0</v>
      </c>
      <c r="R105" s="436">
        <f t="shared" si="20"/>
        <v>10</v>
      </c>
      <c r="S105" s="437">
        <f t="shared" si="20"/>
        <v>15</v>
      </c>
      <c r="T105" s="561">
        <v>3.56</v>
      </c>
    </row>
    <row r="106" spans="1:20" ht="14.25" hidden="1" x14ac:dyDescent="0.2">
      <c r="A106" s="433"/>
      <c r="B106" s="396">
        <v>2</v>
      </c>
      <c r="C106" s="562" t="s">
        <v>124</v>
      </c>
      <c r="D106" s="563" t="s">
        <v>10</v>
      </c>
      <c r="E106" s="504"/>
      <c r="F106" s="505"/>
      <c r="G106" s="506"/>
      <c r="H106" s="507"/>
      <c r="I106" s="505"/>
      <c r="J106" s="508"/>
      <c r="K106" s="512"/>
      <c r="L106" s="510">
        <v>3</v>
      </c>
      <c r="M106" s="513">
        <v>14</v>
      </c>
      <c r="N106" s="507"/>
      <c r="O106" s="505"/>
      <c r="P106" s="508"/>
      <c r="Q106" s="439">
        <f t="shared" si="20"/>
        <v>0</v>
      </c>
      <c r="R106" s="440">
        <f t="shared" si="20"/>
        <v>3</v>
      </c>
      <c r="S106" s="441">
        <f t="shared" si="20"/>
        <v>14</v>
      </c>
      <c r="T106" s="564">
        <v>3.63</v>
      </c>
    </row>
    <row r="107" spans="1:20" ht="14.25" hidden="1" x14ac:dyDescent="0.2">
      <c r="A107" s="433"/>
      <c r="B107" s="396">
        <v>3</v>
      </c>
      <c r="C107" s="562" t="s">
        <v>36</v>
      </c>
      <c r="D107" s="563" t="s">
        <v>10</v>
      </c>
      <c r="E107" s="504"/>
      <c r="F107" s="505"/>
      <c r="G107" s="506"/>
      <c r="H107" s="507"/>
      <c r="I107" s="505"/>
      <c r="J107" s="508"/>
      <c r="K107" s="512"/>
      <c r="L107" s="510">
        <v>17</v>
      </c>
      <c r="M107" s="513">
        <v>29</v>
      </c>
      <c r="N107" s="507"/>
      <c r="O107" s="505"/>
      <c r="P107" s="508"/>
      <c r="Q107" s="439">
        <f t="shared" si="20"/>
        <v>0</v>
      </c>
      <c r="R107" s="440">
        <f t="shared" si="20"/>
        <v>17</v>
      </c>
      <c r="S107" s="441">
        <f t="shared" si="20"/>
        <v>29</v>
      </c>
      <c r="T107" s="564">
        <v>3.61</v>
      </c>
    </row>
    <row r="108" spans="1:20" ht="14.25" hidden="1" x14ac:dyDescent="0.2">
      <c r="A108" s="433"/>
      <c r="B108" s="396">
        <v>4</v>
      </c>
      <c r="C108" s="562" t="s">
        <v>38</v>
      </c>
      <c r="D108" s="563" t="s">
        <v>10</v>
      </c>
      <c r="E108" s="504"/>
      <c r="F108" s="505"/>
      <c r="G108" s="506"/>
      <c r="H108" s="507"/>
      <c r="I108" s="505"/>
      <c r="J108" s="508"/>
      <c r="K108" s="512"/>
      <c r="L108" s="510">
        <v>42</v>
      </c>
      <c r="M108" s="513">
        <v>28</v>
      </c>
      <c r="N108" s="507"/>
      <c r="O108" s="505"/>
      <c r="P108" s="508"/>
      <c r="Q108" s="439">
        <f t="shared" si="20"/>
        <v>0</v>
      </c>
      <c r="R108" s="440">
        <f t="shared" si="20"/>
        <v>42</v>
      </c>
      <c r="S108" s="441">
        <f t="shared" si="20"/>
        <v>28</v>
      </c>
      <c r="T108" s="564">
        <v>3.45</v>
      </c>
    </row>
    <row r="109" spans="1:20" ht="14.25" hidden="1" x14ac:dyDescent="0.2">
      <c r="A109" s="433"/>
      <c r="B109" s="396">
        <v>5</v>
      </c>
      <c r="C109" s="562" t="s">
        <v>127</v>
      </c>
      <c r="D109" s="563" t="s">
        <v>10</v>
      </c>
      <c r="E109" s="504"/>
      <c r="F109" s="505"/>
      <c r="G109" s="506"/>
      <c r="H109" s="507"/>
      <c r="I109" s="505"/>
      <c r="J109" s="508"/>
      <c r="K109" s="512"/>
      <c r="L109" s="510">
        <v>35</v>
      </c>
      <c r="M109" s="513">
        <v>27</v>
      </c>
      <c r="N109" s="507"/>
      <c r="O109" s="505"/>
      <c r="P109" s="508"/>
      <c r="Q109" s="439">
        <f t="shared" si="20"/>
        <v>0</v>
      </c>
      <c r="R109" s="440">
        <f t="shared" si="20"/>
        <v>35</v>
      </c>
      <c r="S109" s="441">
        <f t="shared" si="20"/>
        <v>27</v>
      </c>
      <c r="T109" s="564">
        <v>3.49</v>
      </c>
    </row>
    <row r="110" spans="1:20" ht="14.25" hidden="1" x14ac:dyDescent="0.2">
      <c r="A110" s="433"/>
      <c r="B110" s="396">
        <v>6</v>
      </c>
      <c r="C110" s="562" t="s">
        <v>128</v>
      </c>
      <c r="D110" s="563" t="s">
        <v>10</v>
      </c>
      <c r="E110" s="504"/>
      <c r="F110" s="505"/>
      <c r="G110" s="506"/>
      <c r="H110" s="507"/>
      <c r="I110" s="505"/>
      <c r="J110" s="508"/>
      <c r="K110" s="512"/>
      <c r="L110" s="510">
        <v>102</v>
      </c>
      <c r="M110" s="513">
        <v>109</v>
      </c>
      <c r="N110" s="507"/>
      <c r="O110" s="505"/>
      <c r="P110" s="508"/>
      <c r="Q110" s="439">
        <f t="shared" si="20"/>
        <v>0</v>
      </c>
      <c r="R110" s="440">
        <f t="shared" si="20"/>
        <v>102</v>
      </c>
      <c r="S110" s="441">
        <f t="shared" si="20"/>
        <v>109</v>
      </c>
      <c r="T110" s="564">
        <v>3.52</v>
      </c>
    </row>
    <row r="111" spans="1:20" ht="14.25" hidden="1" x14ac:dyDescent="0.2">
      <c r="A111" s="433"/>
      <c r="B111" s="443">
        <v>7</v>
      </c>
      <c r="C111" s="565" t="s">
        <v>129</v>
      </c>
      <c r="D111" s="566" t="s">
        <v>10</v>
      </c>
      <c r="E111" s="515"/>
      <c r="F111" s="516"/>
      <c r="G111" s="517"/>
      <c r="H111" s="518"/>
      <c r="I111" s="516"/>
      <c r="J111" s="519"/>
      <c r="K111" s="520"/>
      <c r="L111" s="521">
        <v>13</v>
      </c>
      <c r="M111" s="522">
        <v>35</v>
      </c>
      <c r="N111" s="518"/>
      <c r="O111" s="516"/>
      <c r="P111" s="519"/>
      <c r="Q111" s="444">
        <f t="shared" si="20"/>
        <v>0</v>
      </c>
      <c r="R111" s="445">
        <f t="shared" si="20"/>
        <v>13</v>
      </c>
      <c r="S111" s="446">
        <f t="shared" si="20"/>
        <v>35</v>
      </c>
      <c r="T111" s="567">
        <v>3.56</v>
      </c>
    </row>
    <row r="112" spans="1:20" ht="14.25" hidden="1" x14ac:dyDescent="0.2">
      <c r="A112" s="423"/>
      <c r="B112" s="448" t="s">
        <v>366</v>
      </c>
      <c r="C112" s="449" t="s">
        <v>367</v>
      </c>
      <c r="D112" s="550"/>
      <c r="E112" s="551">
        <f t="shared" ref="E112:S112" si="21">SUM(E113:E119)</f>
        <v>0</v>
      </c>
      <c r="F112" s="552">
        <f t="shared" si="21"/>
        <v>0</v>
      </c>
      <c r="G112" s="553">
        <f t="shared" si="21"/>
        <v>0</v>
      </c>
      <c r="H112" s="554">
        <f t="shared" si="21"/>
        <v>0</v>
      </c>
      <c r="I112" s="552">
        <f t="shared" si="21"/>
        <v>0</v>
      </c>
      <c r="J112" s="555">
        <f t="shared" si="21"/>
        <v>0</v>
      </c>
      <c r="K112" s="551">
        <f t="shared" si="21"/>
        <v>0</v>
      </c>
      <c r="L112" s="552">
        <f t="shared" si="21"/>
        <v>19</v>
      </c>
      <c r="M112" s="553">
        <f t="shared" si="21"/>
        <v>0</v>
      </c>
      <c r="N112" s="554">
        <f t="shared" si="21"/>
        <v>0</v>
      </c>
      <c r="O112" s="552">
        <f t="shared" si="21"/>
        <v>0</v>
      </c>
      <c r="P112" s="555">
        <f t="shared" si="21"/>
        <v>0</v>
      </c>
      <c r="Q112" s="551">
        <f t="shared" si="21"/>
        <v>0</v>
      </c>
      <c r="R112" s="552">
        <f t="shared" si="21"/>
        <v>19</v>
      </c>
      <c r="S112" s="553">
        <f t="shared" si="21"/>
        <v>0</v>
      </c>
      <c r="T112" s="556">
        <f>SUM(T113:T119)/COUNT(T113:T119)</f>
        <v>3.2949999999999999</v>
      </c>
    </row>
    <row r="113" spans="1:20" ht="14.25" hidden="1" x14ac:dyDescent="0.2">
      <c r="A113" s="433"/>
      <c r="B113" s="383">
        <v>1</v>
      </c>
      <c r="C113" s="559" t="s">
        <v>123</v>
      </c>
      <c r="D113" s="560" t="s">
        <v>10</v>
      </c>
      <c r="E113" s="496"/>
      <c r="F113" s="497"/>
      <c r="G113" s="498"/>
      <c r="H113" s="499"/>
      <c r="I113" s="497"/>
      <c r="J113" s="500"/>
      <c r="K113" s="496"/>
      <c r="L113" s="497"/>
      <c r="M113" s="498"/>
      <c r="N113" s="499"/>
      <c r="O113" s="497"/>
      <c r="P113" s="500"/>
      <c r="Q113" s="435">
        <f t="shared" ref="Q113:S119" si="22">SUM(E113,H113,K113,N113)</f>
        <v>0</v>
      </c>
      <c r="R113" s="436">
        <f t="shared" si="22"/>
        <v>0</v>
      </c>
      <c r="S113" s="437">
        <f t="shared" si="22"/>
        <v>0</v>
      </c>
      <c r="T113" s="458"/>
    </row>
    <row r="114" spans="1:20" ht="14.25" hidden="1" x14ac:dyDescent="0.2">
      <c r="A114" s="433"/>
      <c r="B114" s="396">
        <v>2</v>
      </c>
      <c r="C114" s="562" t="s">
        <v>130</v>
      </c>
      <c r="D114" s="563" t="s">
        <v>10</v>
      </c>
      <c r="E114" s="504"/>
      <c r="F114" s="505"/>
      <c r="G114" s="506"/>
      <c r="H114" s="507"/>
      <c r="I114" s="505"/>
      <c r="J114" s="508"/>
      <c r="K114" s="504"/>
      <c r="L114" s="505"/>
      <c r="M114" s="506"/>
      <c r="N114" s="507"/>
      <c r="O114" s="505"/>
      <c r="P114" s="508"/>
      <c r="Q114" s="439">
        <f t="shared" si="22"/>
        <v>0</v>
      </c>
      <c r="R114" s="440">
        <f t="shared" si="22"/>
        <v>0</v>
      </c>
      <c r="S114" s="441">
        <f t="shared" si="22"/>
        <v>0</v>
      </c>
      <c r="T114" s="460"/>
    </row>
    <row r="115" spans="1:20" ht="14.25" hidden="1" x14ac:dyDescent="0.2">
      <c r="A115" s="433"/>
      <c r="B115" s="396">
        <v>3</v>
      </c>
      <c r="C115" s="562" t="s">
        <v>36</v>
      </c>
      <c r="D115" s="563" t="s">
        <v>10</v>
      </c>
      <c r="E115" s="504"/>
      <c r="F115" s="505"/>
      <c r="G115" s="506"/>
      <c r="H115" s="507"/>
      <c r="I115" s="505"/>
      <c r="J115" s="508"/>
      <c r="K115" s="504"/>
      <c r="L115" s="505"/>
      <c r="M115" s="506"/>
      <c r="N115" s="507"/>
      <c r="O115" s="505"/>
      <c r="P115" s="508"/>
      <c r="Q115" s="439">
        <f t="shared" si="22"/>
        <v>0</v>
      </c>
      <c r="R115" s="440">
        <f t="shared" si="22"/>
        <v>0</v>
      </c>
      <c r="S115" s="441">
        <f t="shared" si="22"/>
        <v>0</v>
      </c>
      <c r="T115" s="460"/>
    </row>
    <row r="116" spans="1:20" ht="14.25" hidden="1" x14ac:dyDescent="0.2">
      <c r="A116" s="433"/>
      <c r="B116" s="396">
        <v>4</v>
      </c>
      <c r="C116" s="562" t="s">
        <v>373</v>
      </c>
      <c r="D116" s="563" t="s">
        <v>10</v>
      </c>
      <c r="E116" s="504"/>
      <c r="F116" s="505"/>
      <c r="G116" s="506"/>
      <c r="H116" s="507"/>
      <c r="I116" s="505"/>
      <c r="J116" s="508"/>
      <c r="K116" s="504"/>
      <c r="L116" s="505"/>
      <c r="M116" s="506"/>
      <c r="N116" s="507"/>
      <c r="O116" s="505"/>
      <c r="P116" s="508"/>
      <c r="Q116" s="439">
        <f t="shared" si="22"/>
        <v>0</v>
      </c>
      <c r="R116" s="440">
        <f t="shared" si="22"/>
        <v>0</v>
      </c>
      <c r="S116" s="441">
        <f t="shared" si="22"/>
        <v>0</v>
      </c>
      <c r="T116" s="460"/>
    </row>
    <row r="117" spans="1:20" ht="14.25" hidden="1" x14ac:dyDescent="0.2">
      <c r="A117" s="433"/>
      <c r="B117" s="396">
        <v>5</v>
      </c>
      <c r="C117" s="562" t="s">
        <v>132</v>
      </c>
      <c r="D117" s="563" t="s">
        <v>10</v>
      </c>
      <c r="E117" s="504"/>
      <c r="F117" s="505"/>
      <c r="G117" s="506"/>
      <c r="H117" s="507"/>
      <c r="I117" s="505"/>
      <c r="J117" s="508"/>
      <c r="K117" s="504"/>
      <c r="L117" s="505"/>
      <c r="M117" s="506"/>
      <c r="N117" s="507"/>
      <c r="O117" s="505"/>
      <c r="P117" s="508"/>
      <c r="Q117" s="439">
        <f t="shared" si="22"/>
        <v>0</v>
      </c>
      <c r="R117" s="440">
        <f t="shared" si="22"/>
        <v>0</v>
      </c>
      <c r="S117" s="441">
        <f t="shared" si="22"/>
        <v>0</v>
      </c>
      <c r="T117" s="460"/>
    </row>
    <row r="118" spans="1:20" ht="14.25" hidden="1" x14ac:dyDescent="0.2">
      <c r="A118" s="433"/>
      <c r="B118" s="396">
        <v>6</v>
      </c>
      <c r="C118" s="562" t="s">
        <v>133</v>
      </c>
      <c r="D118" s="563" t="s">
        <v>10</v>
      </c>
      <c r="E118" s="504"/>
      <c r="F118" s="505"/>
      <c r="G118" s="506"/>
      <c r="H118" s="507"/>
      <c r="I118" s="505"/>
      <c r="J118" s="508"/>
      <c r="K118" s="512"/>
      <c r="L118" s="510">
        <v>1</v>
      </c>
      <c r="M118" s="513"/>
      <c r="N118" s="507"/>
      <c r="O118" s="505"/>
      <c r="P118" s="508"/>
      <c r="Q118" s="439">
        <f t="shared" si="22"/>
        <v>0</v>
      </c>
      <c r="R118" s="440">
        <f t="shared" si="22"/>
        <v>1</v>
      </c>
      <c r="S118" s="441">
        <f t="shared" si="22"/>
        <v>0</v>
      </c>
      <c r="T118" s="568">
        <v>3.25</v>
      </c>
    </row>
    <row r="119" spans="1:20" ht="14.25" hidden="1" x14ac:dyDescent="0.2">
      <c r="A119" s="461"/>
      <c r="B119" s="462">
        <v>7</v>
      </c>
      <c r="C119" s="569" t="s">
        <v>129</v>
      </c>
      <c r="D119" s="570" t="s">
        <v>10</v>
      </c>
      <c r="E119" s="525"/>
      <c r="F119" s="526"/>
      <c r="G119" s="527"/>
      <c r="H119" s="528"/>
      <c r="I119" s="526"/>
      <c r="J119" s="529"/>
      <c r="K119" s="530"/>
      <c r="L119" s="531">
        <v>18</v>
      </c>
      <c r="M119" s="532"/>
      <c r="N119" s="528"/>
      <c r="O119" s="526"/>
      <c r="P119" s="529"/>
      <c r="Q119" s="470">
        <f t="shared" si="22"/>
        <v>0</v>
      </c>
      <c r="R119" s="471">
        <f t="shared" si="22"/>
        <v>18</v>
      </c>
      <c r="S119" s="472">
        <f t="shared" si="22"/>
        <v>0</v>
      </c>
      <c r="T119" s="571">
        <v>3.34</v>
      </c>
    </row>
    <row r="120" spans="1:20" ht="14.25" hidden="1" x14ac:dyDescent="0.2">
      <c r="A120" s="474"/>
      <c r="B120" s="475"/>
      <c r="C120" s="476"/>
      <c r="D120" s="477"/>
      <c r="E120" s="572"/>
      <c r="F120" s="572"/>
      <c r="G120" s="572"/>
      <c r="H120" s="572"/>
      <c r="I120" s="572"/>
      <c r="J120" s="572"/>
      <c r="K120" s="573"/>
      <c r="L120" s="573"/>
      <c r="M120" s="573"/>
      <c r="N120" s="572"/>
      <c r="O120" s="572"/>
      <c r="P120" s="572"/>
      <c r="Q120" s="572"/>
      <c r="R120" s="572"/>
      <c r="S120" s="572"/>
      <c r="T120" s="573"/>
    </row>
    <row r="121" spans="1:20" ht="14.25" hidden="1" x14ac:dyDescent="0.2">
      <c r="A121" s="480"/>
      <c r="B121" s="481"/>
      <c r="C121" s="482"/>
      <c r="D121" s="752" t="s">
        <v>4</v>
      </c>
      <c r="E121" s="755" t="s">
        <v>5</v>
      </c>
      <c r="F121" s="756"/>
      <c r="G121" s="756"/>
      <c r="H121" s="756"/>
      <c r="I121" s="756"/>
      <c r="J121" s="756"/>
      <c r="K121" s="756"/>
      <c r="L121" s="756"/>
      <c r="M121" s="756"/>
      <c r="N121" s="756"/>
      <c r="O121" s="756"/>
      <c r="P121" s="757"/>
      <c r="Q121" s="758" t="s">
        <v>6</v>
      </c>
      <c r="R121" s="759"/>
      <c r="S121" s="760"/>
      <c r="T121" s="743" t="s">
        <v>7</v>
      </c>
    </row>
    <row r="122" spans="1:20" ht="14.25" hidden="1" x14ac:dyDescent="0.2">
      <c r="A122" s="483" t="s">
        <v>2</v>
      </c>
      <c r="B122" s="746" t="s">
        <v>3</v>
      </c>
      <c r="C122" s="747"/>
      <c r="D122" s="753"/>
      <c r="E122" s="748" t="s">
        <v>8</v>
      </c>
      <c r="F122" s="749"/>
      <c r="G122" s="750"/>
      <c r="H122" s="751" t="s">
        <v>9</v>
      </c>
      <c r="I122" s="711"/>
      <c r="J122" s="712"/>
      <c r="K122" s="748" t="s">
        <v>10</v>
      </c>
      <c r="L122" s="749"/>
      <c r="M122" s="750"/>
      <c r="N122" s="751" t="s">
        <v>11</v>
      </c>
      <c r="O122" s="711"/>
      <c r="P122" s="712"/>
      <c r="Q122" s="761"/>
      <c r="R122" s="762"/>
      <c r="S122" s="763"/>
      <c r="T122" s="744"/>
    </row>
    <row r="123" spans="1:20" ht="36" hidden="1" x14ac:dyDescent="0.2">
      <c r="A123" s="484"/>
      <c r="B123" s="485"/>
      <c r="C123" s="486"/>
      <c r="D123" s="754"/>
      <c r="E123" s="487" t="s">
        <v>12</v>
      </c>
      <c r="F123" s="488" t="s">
        <v>13</v>
      </c>
      <c r="G123" s="489" t="s">
        <v>14</v>
      </c>
      <c r="H123" s="490" t="s">
        <v>12</v>
      </c>
      <c r="I123" s="491" t="s">
        <v>13</v>
      </c>
      <c r="J123" s="492" t="s">
        <v>14</v>
      </c>
      <c r="K123" s="487" t="s">
        <v>12</v>
      </c>
      <c r="L123" s="488" t="s">
        <v>13</v>
      </c>
      <c r="M123" s="489" t="s">
        <v>14</v>
      </c>
      <c r="N123" s="490" t="s">
        <v>12</v>
      </c>
      <c r="O123" s="491" t="s">
        <v>13</v>
      </c>
      <c r="P123" s="492" t="s">
        <v>14</v>
      </c>
      <c r="Q123" s="487" t="s">
        <v>12</v>
      </c>
      <c r="R123" s="488" t="s">
        <v>13</v>
      </c>
      <c r="S123" s="489" t="s">
        <v>14</v>
      </c>
      <c r="T123" s="745"/>
    </row>
    <row r="124" spans="1:20" ht="14.25" hidden="1" x14ac:dyDescent="0.2">
      <c r="A124" s="574" t="s">
        <v>134</v>
      </c>
      <c r="B124" s="735" t="s">
        <v>374</v>
      </c>
      <c r="C124" s="736"/>
      <c r="D124" s="575"/>
      <c r="E124" s="576">
        <f t="shared" ref="E124:S124" si="23">SUM(E125,E135)</f>
        <v>0</v>
      </c>
      <c r="F124" s="577">
        <f t="shared" si="23"/>
        <v>0</v>
      </c>
      <c r="G124" s="578">
        <f t="shared" si="23"/>
        <v>0</v>
      </c>
      <c r="H124" s="577">
        <f t="shared" si="23"/>
        <v>0</v>
      </c>
      <c r="I124" s="577">
        <f t="shared" si="23"/>
        <v>0</v>
      </c>
      <c r="J124" s="577">
        <f t="shared" si="23"/>
        <v>0</v>
      </c>
      <c r="K124" s="576">
        <f t="shared" si="23"/>
        <v>0</v>
      </c>
      <c r="L124" s="577">
        <f t="shared" si="23"/>
        <v>103</v>
      </c>
      <c r="M124" s="578">
        <f t="shared" si="23"/>
        <v>196</v>
      </c>
      <c r="N124" s="577">
        <f t="shared" si="23"/>
        <v>0</v>
      </c>
      <c r="O124" s="577">
        <f t="shared" si="23"/>
        <v>7</v>
      </c>
      <c r="P124" s="577">
        <f t="shared" si="23"/>
        <v>41</v>
      </c>
      <c r="Q124" s="576">
        <f t="shared" si="23"/>
        <v>0</v>
      </c>
      <c r="R124" s="577">
        <f t="shared" si="23"/>
        <v>110</v>
      </c>
      <c r="S124" s="578">
        <f t="shared" si="23"/>
        <v>237</v>
      </c>
      <c r="T124" s="579">
        <f>SUM(T125,T135)/COUNT(T125,T135)</f>
        <v>3.5193750000000001</v>
      </c>
    </row>
    <row r="125" spans="1:20" ht="14.25" hidden="1" x14ac:dyDescent="0.2">
      <c r="A125" s="541"/>
      <c r="B125" s="424" t="s">
        <v>71</v>
      </c>
      <c r="C125" s="425" t="s">
        <v>72</v>
      </c>
      <c r="D125" s="580"/>
      <c r="E125" s="427">
        <f t="shared" ref="E125:S125" si="24">SUM(E126:E134)</f>
        <v>0</v>
      </c>
      <c r="F125" s="428">
        <f t="shared" si="24"/>
        <v>0</v>
      </c>
      <c r="G125" s="429">
        <f t="shared" si="24"/>
        <v>0</v>
      </c>
      <c r="H125" s="428">
        <f t="shared" si="24"/>
        <v>0</v>
      </c>
      <c r="I125" s="428">
        <f t="shared" si="24"/>
        <v>0</v>
      </c>
      <c r="J125" s="428">
        <f t="shared" si="24"/>
        <v>0</v>
      </c>
      <c r="K125" s="427">
        <f t="shared" si="24"/>
        <v>0</v>
      </c>
      <c r="L125" s="428">
        <f t="shared" si="24"/>
        <v>95</v>
      </c>
      <c r="M125" s="429">
        <f t="shared" si="24"/>
        <v>184</v>
      </c>
      <c r="N125" s="428">
        <f t="shared" si="24"/>
        <v>0</v>
      </c>
      <c r="O125" s="428">
        <f t="shared" si="24"/>
        <v>7</v>
      </c>
      <c r="P125" s="428">
        <f t="shared" si="24"/>
        <v>41</v>
      </c>
      <c r="Q125" s="427">
        <f t="shared" si="24"/>
        <v>0</v>
      </c>
      <c r="R125" s="428">
        <f t="shared" si="24"/>
        <v>102</v>
      </c>
      <c r="S125" s="429">
        <f t="shared" si="24"/>
        <v>225</v>
      </c>
      <c r="T125" s="581">
        <f>SUM(T126:T134)/COUNT(T126:T134)</f>
        <v>3.6237499999999998</v>
      </c>
    </row>
    <row r="126" spans="1:20" ht="14.25" hidden="1" x14ac:dyDescent="0.2">
      <c r="A126" s="549"/>
      <c r="B126" s="383">
        <v>1</v>
      </c>
      <c r="C126" s="559" t="s">
        <v>145</v>
      </c>
      <c r="D126" s="457" t="s">
        <v>10</v>
      </c>
      <c r="E126" s="496"/>
      <c r="F126" s="497"/>
      <c r="G126" s="498"/>
      <c r="H126" s="497"/>
      <c r="I126" s="497"/>
      <c r="J126" s="497"/>
      <c r="K126" s="501"/>
      <c r="L126" s="502">
        <v>18</v>
      </c>
      <c r="M126" s="503">
        <v>57</v>
      </c>
      <c r="N126" s="497"/>
      <c r="O126" s="497"/>
      <c r="P126" s="497"/>
      <c r="Q126" s="435">
        <f t="shared" ref="Q126:S134" si="25">SUM(E126,H126,K126,N126)</f>
        <v>0</v>
      </c>
      <c r="R126" s="436">
        <f t="shared" si="25"/>
        <v>18</v>
      </c>
      <c r="S126" s="437">
        <f t="shared" si="25"/>
        <v>57</v>
      </c>
      <c r="T126" s="582">
        <v>3.6</v>
      </c>
    </row>
    <row r="127" spans="1:20" ht="14.25" hidden="1" x14ac:dyDescent="0.2">
      <c r="A127" s="549"/>
      <c r="B127" s="396">
        <v>2</v>
      </c>
      <c r="C127" s="562" t="s">
        <v>137</v>
      </c>
      <c r="D127" s="459" t="s">
        <v>10</v>
      </c>
      <c r="E127" s="504"/>
      <c r="F127" s="505"/>
      <c r="G127" s="506"/>
      <c r="H127" s="505"/>
      <c r="I127" s="505"/>
      <c r="J127" s="505"/>
      <c r="K127" s="512"/>
      <c r="L127" s="510">
        <v>21</v>
      </c>
      <c r="M127" s="513">
        <v>27</v>
      </c>
      <c r="N127" s="505"/>
      <c r="O127" s="505"/>
      <c r="P127" s="505"/>
      <c r="Q127" s="439">
        <f t="shared" si="25"/>
        <v>0</v>
      </c>
      <c r="R127" s="440">
        <f t="shared" si="25"/>
        <v>21</v>
      </c>
      <c r="S127" s="441">
        <f t="shared" si="25"/>
        <v>27</v>
      </c>
      <c r="T127" s="583">
        <v>3.52</v>
      </c>
    </row>
    <row r="128" spans="1:20" ht="14.25" hidden="1" x14ac:dyDescent="0.2">
      <c r="A128" s="549"/>
      <c r="B128" s="396">
        <v>3</v>
      </c>
      <c r="C128" s="562" t="s">
        <v>138</v>
      </c>
      <c r="D128" s="459" t="s">
        <v>10</v>
      </c>
      <c r="E128" s="504"/>
      <c r="F128" s="505"/>
      <c r="G128" s="506"/>
      <c r="H128" s="505"/>
      <c r="I128" s="505"/>
      <c r="J128" s="505"/>
      <c r="K128" s="512"/>
      <c r="L128" s="510">
        <v>13</v>
      </c>
      <c r="M128" s="513">
        <v>23</v>
      </c>
      <c r="N128" s="505"/>
      <c r="O128" s="505"/>
      <c r="P128" s="505"/>
      <c r="Q128" s="439">
        <f t="shared" si="25"/>
        <v>0</v>
      </c>
      <c r="R128" s="440">
        <f t="shared" si="25"/>
        <v>13</v>
      </c>
      <c r="S128" s="441">
        <f t="shared" si="25"/>
        <v>23</v>
      </c>
      <c r="T128" s="583">
        <v>3.59</v>
      </c>
    </row>
    <row r="129" spans="1:20" ht="14.25" hidden="1" x14ac:dyDescent="0.2">
      <c r="A129" s="549"/>
      <c r="B129" s="396">
        <v>4</v>
      </c>
      <c r="C129" s="562" t="s">
        <v>139</v>
      </c>
      <c r="D129" s="459" t="s">
        <v>10</v>
      </c>
      <c r="E129" s="504"/>
      <c r="F129" s="505"/>
      <c r="G129" s="506"/>
      <c r="H129" s="505"/>
      <c r="I129" s="505"/>
      <c r="J129" s="505"/>
      <c r="K129" s="512"/>
      <c r="L129" s="510">
        <v>14</v>
      </c>
      <c r="M129" s="513">
        <v>41</v>
      </c>
      <c r="N129" s="505"/>
      <c r="O129" s="505"/>
      <c r="P129" s="505"/>
      <c r="Q129" s="439">
        <f t="shared" si="25"/>
        <v>0</v>
      </c>
      <c r="R129" s="440">
        <f t="shared" si="25"/>
        <v>14</v>
      </c>
      <c r="S129" s="441">
        <f t="shared" si="25"/>
        <v>41</v>
      </c>
      <c r="T129" s="583">
        <v>3.65</v>
      </c>
    </row>
    <row r="130" spans="1:20" ht="14.25" hidden="1" x14ac:dyDescent="0.2">
      <c r="A130" s="549"/>
      <c r="B130" s="396">
        <v>5</v>
      </c>
      <c r="C130" s="562" t="s">
        <v>375</v>
      </c>
      <c r="D130" s="459" t="s">
        <v>11</v>
      </c>
      <c r="E130" s="504"/>
      <c r="F130" s="505"/>
      <c r="G130" s="506"/>
      <c r="H130" s="505"/>
      <c r="I130" s="505"/>
      <c r="J130" s="505"/>
      <c r="K130" s="504"/>
      <c r="L130" s="505"/>
      <c r="M130" s="506"/>
      <c r="N130" s="510"/>
      <c r="O130" s="510">
        <v>7</v>
      </c>
      <c r="P130" s="510">
        <v>41</v>
      </c>
      <c r="Q130" s="439">
        <f t="shared" si="25"/>
        <v>0</v>
      </c>
      <c r="R130" s="440">
        <f t="shared" si="25"/>
        <v>7</v>
      </c>
      <c r="S130" s="441">
        <f t="shared" si="25"/>
        <v>41</v>
      </c>
      <c r="T130" s="583">
        <v>3.65</v>
      </c>
    </row>
    <row r="131" spans="1:20" ht="14.25" hidden="1" x14ac:dyDescent="0.2">
      <c r="A131" s="549"/>
      <c r="B131" s="396">
        <v>6</v>
      </c>
      <c r="C131" s="562" t="s">
        <v>141</v>
      </c>
      <c r="D131" s="459" t="s">
        <v>10</v>
      </c>
      <c r="E131" s="504"/>
      <c r="F131" s="505"/>
      <c r="G131" s="506"/>
      <c r="H131" s="505"/>
      <c r="I131" s="505"/>
      <c r="J131" s="505"/>
      <c r="K131" s="512"/>
      <c r="L131" s="510">
        <v>24</v>
      </c>
      <c r="M131" s="513">
        <v>17</v>
      </c>
      <c r="N131" s="505"/>
      <c r="O131" s="505"/>
      <c r="P131" s="505"/>
      <c r="Q131" s="439">
        <f t="shared" si="25"/>
        <v>0</v>
      </c>
      <c r="R131" s="440">
        <f t="shared" si="25"/>
        <v>24</v>
      </c>
      <c r="S131" s="441">
        <f t="shared" si="25"/>
        <v>17</v>
      </c>
      <c r="T131" s="583">
        <v>3.47</v>
      </c>
    </row>
    <row r="132" spans="1:20" ht="14.25" hidden="1" x14ac:dyDescent="0.2">
      <c r="A132" s="549"/>
      <c r="B132" s="396">
        <v>7</v>
      </c>
      <c r="C132" s="562" t="s">
        <v>142</v>
      </c>
      <c r="D132" s="459" t="s">
        <v>10</v>
      </c>
      <c r="E132" s="504"/>
      <c r="F132" s="505"/>
      <c r="G132" s="506"/>
      <c r="H132" s="505"/>
      <c r="I132" s="505"/>
      <c r="J132" s="505"/>
      <c r="K132" s="512"/>
      <c r="L132" s="510">
        <v>5</v>
      </c>
      <c r="M132" s="513">
        <v>17</v>
      </c>
      <c r="N132" s="505"/>
      <c r="O132" s="505"/>
      <c r="P132" s="505"/>
      <c r="Q132" s="439">
        <f t="shared" si="25"/>
        <v>0</v>
      </c>
      <c r="R132" s="440">
        <f t="shared" si="25"/>
        <v>5</v>
      </c>
      <c r="S132" s="441">
        <f t="shared" si="25"/>
        <v>17</v>
      </c>
      <c r="T132" s="583">
        <v>3.61</v>
      </c>
    </row>
    <row r="133" spans="1:20" ht="14.25" hidden="1" x14ac:dyDescent="0.2">
      <c r="A133" s="549"/>
      <c r="B133" s="396">
        <v>8</v>
      </c>
      <c r="C133" s="562" t="s">
        <v>143</v>
      </c>
      <c r="D133" s="459" t="s">
        <v>10</v>
      </c>
      <c r="E133" s="504"/>
      <c r="F133" s="505"/>
      <c r="G133" s="506"/>
      <c r="H133" s="505"/>
      <c r="I133" s="505"/>
      <c r="J133" s="505"/>
      <c r="K133" s="512"/>
      <c r="L133" s="510"/>
      <c r="M133" s="513">
        <v>2</v>
      </c>
      <c r="N133" s="505"/>
      <c r="O133" s="505"/>
      <c r="P133" s="505"/>
      <c r="Q133" s="439">
        <f t="shared" si="25"/>
        <v>0</v>
      </c>
      <c r="R133" s="440">
        <f t="shared" si="25"/>
        <v>0</v>
      </c>
      <c r="S133" s="441">
        <f t="shared" si="25"/>
        <v>2</v>
      </c>
      <c r="T133" s="583">
        <v>3.9</v>
      </c>
    </row>
    <row r="134" spans="1:20" ht="14.25" hidden="1" x14ac:dyDescent="0.2">
      <c r="A134" s="549"/>
      <c r="B134" s="443">
        <v>9</v>
      </c>
      <c r="C134" s="565" t="s">
        <v>144</v>
      </c>
      <c r="D134" s="464" t="s">
        <v>10</v>
      </c>
      <c r="E134" s="515"/>
      <c r="F134" s="516"/>
      <c r="G134" s="517"/>
      <c r="H134" s="516"/>
      <c r="I134" s="516"/>
      <c r="J134" s="516"/>
      <c r="K134" s="515"/>
      <c r="L134" s="516"/>
      <c r="M134" s="517"/>
      <c r="N134" s="516"/>
      <c r="O134" s="516"/>
      <c r="P134" s="516"/>
      <c r="Q134" s="444">
        <f t="shared" si="25"/>
        <v>0</v>
      </c>
      <c r="R134" s="445">
        <f t="shared" si="25"/>
        <v>0</v>
      </c>
      <c r="S134" s="446">
        <f t="shared" si="25"/>
        <v>0</v>
      </c>
      <c r="T134" s="584"/>
    </row>
    <row r="135" spans="1:20" ht="14.25" hidden="1" x14ac:dyDescent="0.2">
      <c r="A135" s="541"/>
      <c r="B135" s="448" t="s">
        <v>366</v>
      </c>
      <c r="C135" s="449" t="s">
        <v>367</v>
      </c>
      <c r="D135" s="585"/>
      <c r="E135" s="551">
        <f t="shared" ref="E135:S135" si="26">SUM(E136:E140)</f>
        <v>0</v>
      </c>
      <c r="F135" s="552">
        <f t="shared" si="26"/>
        <v>0</v>
      </c>
      <c r="G135" s="553">
        <f t="shared" si="26"/>
        <v>0</v>
      </c>
      <c r="H135" s="552">
        <f t="shared" si="26"/>
        <v>0</v>
      </c>
      <c r="I135" s="552">
        <f t="shared" si="26"/>
        <v>0</v>
      </c>
      <c r="J135" s="552">
        <f t="shared" si="26"/>
        <v>0</v>
      </c>
      <c r="K135" s="551">
        <f t="shared" si="26"/>
        <v>0</v>
      </c>
      <c r="L135" s="552">
        <f t="shared" si="26"/>
        <v>8</v>
      </c>
      <c r="M135" s="553">
        <f t="shared" si="26"/>
        <v>12</v>
      </c>
      <c r="N135" s="552">
        <f t="shared" si="26"/>
        <v>0</v>
      </c>
      <c r="O135" s="552">
        <f t="shared" si="26"/>
        <v>0</v>
      </c>
      <c r="P135" s="552">
        <f t="shared" si="26"/>
        <v>0</v>
      </c>
      <c r="Q135" s="551">
        <f t="shared" si="26"/>
        <v>0</v>
      </c>
      <c r="R135" s="552">
        <f t="shared" si="26"/>
        <v>8</v>
      </c>
      <c r="S135" s="553">
        <f t="shared" si="26"/>
        <v>12</v>
      </c>
      <c r="T135" s="586">
        <f>SUM(T136:T140)/COUNT(T136:T140)</f>
        <v>3.415</v>
      </c>
    </row>
    <row r="136" spans="1:20" ht="14.25" hidden="1" x14ac:dyDescent="0.2">
      <c r="A136" s="549"/>
      <c r="B136" s="383">
        <v>1</v>
      </c>
      <c r="C136" s="559" t="s">
        <v>145</v>
      </c>
      <c r="D136" s="457" t="s">
        <v>10</v>
      </c>
      <c r="E136" s="496"/>
      <c r="F136" s="497"/>
      <c r="G136" s="498"/>
      <c r="H136" s="497"/>
      <c r="I136" s="497"/>
      <c r="J136" s="497"/>
      <c r="K136" s="496"/>
      <c r="L136" s="497"/>
      <c r="M136" s="498"/>
      <c r="N136" s="497"/>
      <c r="O136" s="497"/>
      <c r="P136" s="497"/>
      <c r="Q136" s="435">
        <f t="shared" ref="Q136:S140" si="27">SUM(E136,H136,K136,N136)</f>
        <v>0</v>
      </c>
      <c r="R136" s="436">
        <f t="shared" si="27"/>
        <v>0</v>
      </c>
      <c r="S136" s="437">
        <f t="shared" si="27"/>
        <v>0</v>
      </c>
      <c r="T136" s="582"/>
    </row>
    <row r="137" spans="1:20" ht="14.25" hidden="1" x14ac:dyDescent="0.2">
      <c r="A137" s="549"/>
      <c r="B137" s="396">
        <v>2</v>
      </c>
      <c r="C137" s="562" t="s">
        <v>138</v>
      </c>
      <c r="D137" s="459" t="s">
        <v>10</v>
      </c>
      <c r="E137" s="504"/>
      <c r="F137" s="505"/>
      <c r="G137" s="506"/>
      <c r="H137" s="505"/>
      <c r="I137" s="505"/>
      <c r="J137" s="505"/>
      <c r="K137" s="512"/>
      <c r="L137" s="510">
        <v>7</v>
      </c>
      <c r="M137" s="513">
        <v>12</v>
      </c>
      <c r="N137" s="505"/>
      <c r="O137" s="505"/>
      <c r="P137" s="505"/>
      <c r="Q137" s="439">
        <f t="shared" si="27"/>
        <v>0</v>
      </c>
      <c r="R137" s="440">
        <f t="shared" si="27"/>
        <v>7</v>
      </c>
      <c r="S137" s="441">
        <f t="shared" si="27"/>
        <v>12</v>
      </c>
      <c r="T137" s="583">
        <v>3.5</v>
      </c>
    </row>
    <row r="138" spans="1:20" ht="14.25" hidden="1" x14ac:dyDescent="0.2">
      <c r="A138" s="549"/>
      <c r="B138" s="396">
        <v>3</v>
      </c>
      <c r="C138" s="562" t="s">
        <v>142</v>
      </c>
      <c r="D138" s="459" t="s">
        <v>10</v>
      </c>
      <c r="E138" s="504"/>
      <c r="F138" s="505"/>
      <c r="G138" s="506"/>
      <c r="H138" s="505"/>
      <c r="I138" s="505"/>
      <c r="J138" s="505"/>
      <c r="K138" s="512"/>
      <c r="L138" s="510">
        <v>1</v>
      </c>
      <c r="M138" s="513">
        <v>0</v>
      </c>
      <c r="N138" s="505"/>
      <c r="O138" s="505"/>
      <c r="P138" s="505"/>
      <c r="Q138" s="439">
        <f t="shared" si="27"/>
        <v>0</v>
      </c>
      <c r="R138" s="440">
        <f t="shared" si="27"/>
        <v>1</v>
      </c>
      <c r="S138" s="441">
        <f t="shared" si="27"/>
        <v>0</v>
      </c>
      <c r="T138" s="583">
        <v>3.33</v>
      </c>
    </row>
    <row r="139" spans="1:20" ht="14.25" hidden="1" x14ac:dyDescent="0.2">
      <c r="A139" s="549"/>
      <c r="B139" s="396">
        <v>4</v>
      </c>
      <c r="C139" s="562" t="s">
        <v>137</v>
      </c>
      <c r="D139" s="459" t="s">
        <v>10</v>
      </c>
      <c r="E139" s="504"/>
      <c r="F139" s="505"/>
      <c r="G139" s="506"/>
      <c r="H139" s="505"/>
      <c r="I139" s="505"/>
      <c r="J139" s="505"/>
      <c r="K139" s="504"/>
      <c r="L139" s="505"/>
      <c r="M139" s="506"/>
      <c r="N139" s="505"/>
      <c r="O139" s="505"/>
      <c r="P139" s="505"/>
      <c r="Q139" s="439">
        <f t="shared" si="27"/>
        <v>0</v>
      </c>
      <c r="R139" s="440">
        <f t="shared" si="27"/>
        <v>0</v>
      </c>
      <c r="S139" s="441">
        <f t="shared" si="27"/>
        <v>0</v>
      </c>
      <c r="T139" s="583"/>
    </row>
    <row r="140" spans="1:20" ht="14.25" hidden="1" x14ac:dyDescent="0.2">
      <c r="A140" s="587"/>
      <c r="B140" s="396">
        <v>5</v>
      </c>
      <c r="C140" s="562" t="s">
        <v>139</v>
      </c>
      <c r="D140" s="464" t="s">
        <v>10</v>
      </c>
      <c r="E140" s="525"/>
      <c r="F140" s="526"/>
      <c r="G140" s="527"/>
      <c r="H140" s="505"/>
      <c r="I140" s="505"/>
      <c r="J140" s="505"/>
      <c r="K140" s="525"/>
      <c r="L140" s="526"/>
      <c r="M140" s="527"/>
      <c r="N140" s="505"/>
      <c r="O140" s="505"/>
      <c r="P140" s="505"/>
      <c r="Q140" s="470">
        <f t="shared" si="27"/>
        <v>0</v>
      </c>
      <c r="R140" s="471">
        <f t="shared" si="27"/>
        <v>0</v>
      </c>
      <c r="S140" s="472">
        <f t="shared" si="27"/>
        <v>0</v>
      </c>
      <c r="T140" s="583"/>
    </row>
    <row r="141" spans="1:20" ht="14.25" hidden="1" x14ac:dyDescent="0.2">
      <c r="A141" s="374" t="s">
        <v>148</v>
      </c>
      <c r="B141" s="737" t="s">
        <v>376</v>
      </c>
      <c r="C141" s="738"/>
      <c r="D141" s="422"/>
      <c r="E141" s="376">
        <f t="shared" ref="E141:S141" si="28">SUM(E142,E152)</f>
        <v>0</v>
      </c>
      <c r="F141" s="377">
        <f t="shared" si="28"/>
        <v>0</v>
      </c>
      <c r="G141" s="378">
        <f t="shared" si="28"/>
        <v>0</v>
      </c>
      <c r="H141" s="379">
        <f t="shared" si="28"/>
        <v>0</v>
      </c>
      <c r="I141" s="377">
        <f t="shared" si="28"/>
        <v>0</v>
      </c>
      <c r="J141" s="380">
        <f t="shared" si="28"/>
        <v>0</v>
      </c>
      <c r="K141" s="376">
        <f t="shared" si="28"/>
        <v>0</v>
      </c>
      <c r="L141" s="377">
        <f t="shared" si="28"/>
        <v>128</v>
      </c>
      <c r="M141" s="378">
        <f t="shared" si="28"/>
        <v>260</v>
      </c>
      <c r="N141" s="379">
        <f t="shared" si="28"/>
        <v>0</v>
      </c>
      <c r="O141" s="377">
        <f t="shared" si="28"/>
        <v>0</v>
      </c>
      <c r="P141" s="380">
        <f t="shared" si="28"/>
        <v>0</v>
      </c>
      <c r="Q141" s="376">
        <f t="shared" si="28"/>
        <v>0</v>
      </c>
      <c r="R141" s="377">
        <f t="shared" si="28"/>
        <v>128</v>
      </c>
      <c r="S141" s="378">
        <f t="shared" si="28"/>
        <v>260</v>
      </c>
      <c r="T141" s="381">
        <f>SUM(T142,T152)/COUNT(T142,T152)</f>
        <v>3.5012499999999998</v>
      </c>
    </row>
    <row r="142" spans="1:20" ht="14.25" hidden="1" x14ac:dyDescent="0.2">
      <c r="A142" s="395"/>
      <c r="B142" s="424" t="s">
        <v>71</v>
      </c>
      <c r="C142" s="425" t="s">
        <v>72</v>
      </c>
      <c r="D142" s="542"/>
      <c r="E142" s="427">
        <f t="shared" ref="E142:S142" si="29">SUM(E143:E151)</f>
        <v>0</v>
      </c>
      <c r="F142" s="428">
        <f t="shared" si="29"/>
        <v>0</v>
      </c>
      <c r="G142" s="429">
        <f t="shared" si="29"/>
        <v>0</v>
      </c>
      <c r="H142" s="430">
        <f t="shared" si="29"/>
        <v>0</v>
      </c>
      <c r="I142" s="428">
        <f t="shared" si="29"/>
        <v>0</v>
      </c>
      <c r="J142" s="431">
        <f t="shared" si="29"/>
        <v>0</v>
      </c>
      <c r="K142" s="427">
        <f t="shared" si="29"/>
        <v>0</v>
      </c>
      <c r="L142" s="428">
        <f t="shared" si="29"/>
        <v>127</v>
      </c>
      <c r="M142" s="429">
        <f t="shared" si="29"/>
        <v>260</v>
      </c>
      <c r="N142" s="430">
        <f t="shared" si="29"/>
        <v>0</v>
      </c>
      <c r="O142" s="428">
        <f t="shared" si="29"/>
        <v>0</v>
      </c>
      <c r="P142" s="431">
        <f t="shared" si="29"/>
        <v>0</v>
      </c>
      <c r="Q142" s="427">
        <f t="shared" si="29"/>
        <v>0</v>
      </c>
      <c r="R142" s="428">
        <f t="shared" si="29"/>
        <v>127</v>
      </c>
      <c r="S142" s="429">
        <f t="shared" si="29"/>
        <v>260</v>
      </c>
      <c r="T142" s="432">
        <f>SUM(T143:T151)/COUNT(T143:T151)</f>
        <v>3.5625</v>
      </c>
    </row>
    <row r="143" spans="1:20" ht="14.25" hidden="1" x14ac:dyDescent="0.2">
      <c r="A143" s="549"/>
      <c r="B143" s="396">
        <v>1</v>
      </c>
      <c r="C143" s="562" t="s">
        <v>150</v>
      </c>
      <c r="D143" s="434" t="s">
        <v>10</v>
      </c>
      <c r="E143" s="504"/>
      <c r="F143" s="505"/>
      <c r="G143" s="506"/>
      <c r="H143" s="507"/>
      <c r="I143" s="505"/>
      <c r="J143" s="508"/>
      <c r="K143" s="512"/>
      <c r="L143" s="510">
        <v>15</v>
      </c>
      <c r="M143" s="513">
        <v>28</v>
      </c>
      <c r="N143" s="507"/>
      <c r="O143" s="505"/>
      <c r="P143" s="508"/>
      <c r="Q143" s="439">
        <f t="shared" ref="Q143:S151" si="30">SUM(E143,H143,K143,N143)</f>
        <v>0</v>
      </c>
      <c r="R143" s="440">
        <f t="shared" si="30"/>
        <v>15</v>
      </c>
      <c r="S143" s="441">
        <f t="shared" si="30"/>
        <v>28</v>
      </c>
      <c r="T143" s="442">
        <v>3.59</v>
      </c>
    </row>
    <row r="144" spans="1:20" ht="14.25" hidden="1" x14ac:dyDescent="0.2">
      <c r="A144" s="549"/>
      <c r="B144" s="396">
        <v>2</v>
      </c>
      <c r="C144" s="562" t="s">
        <v>151</v>
      </c>
      <c r="D144" s="398" t="s">
        <v>10</v>
      </c>
      <c r="E144" s="504"/>
      <c r="F144" s="505"/>
      <c r="G144" s="506"/>
      <c r="H144" s="507"/>
      <c r="I144" s="505"/>
      <c r="J144" s="508"/>
      <c r="K144" s="512"/>
      <c r="L144" s="510">
        <v>29</v>
      </c>
      <c r="M144" s="513">
        <v>15</v>
      </c>
      <c r="N144" s="507"/>
      <c r="O144" s="505"/>
      <c r="P144" s="508"/>
      <c r="Q144" s="439">
        <f t="shared" si="30"/>
        <v>0</v>
      </c>
      <c r="R144" s="440">
        <f t="shared" si="30"/>
        <v>29</v>
      </c>
      <c r="S144" s="441">
        <f t="shared" si="30"/>
        <v>15</v>
      </c>
      <c r="T144" s="442">
        <v>3.41</v>
      </c>
    </row>
    <row r="145" spans="1:20" ht="14.25" hidden="1" x14ac:dyDescent="0.2">
      <c r="A145" s="549"/>
      <c r="B145" s="396">
        <v>3</v>
      </c>
      <c r="C145" s="562" t="s">
        <v>60</v>
      </c>
      <c r="D145" s="398" t="s">
        <v>10</v>
      </c>
      <c r="E145" s="504"/>
      <c r="F145" s="505"/>
      <c r="G145" s="506"/>
      <c r="H145" s="507"/>
      <c r="I145" s="505"/>
      <c r="J145" s="508"/>
      <c r="K145" s="512"/>
      <c r="L145" s="510">
        <v>18</v>
      </c>
      <c r="M145" s="513">
        <v>23</v>
      </c>
      <c r="N145" s="507"/>
      <c r="O145" s="505"/>
      <c r="P145" s="508"/>
      <c r="Q145" s="439">
        <f t="shared" si="30"/>
        <v>0</v>
      </c>
      <c r="R145" s="440">
        <f t="shared" si="30"/>
        <v>18</v>
      </c>
      <c r="S145" s="441">
        <f t="shared" si="30"/>
        <v>23</v>
      </c>
      <c r="T145" s="442">
        <v>3.46</v>
      </c>
    </row>
    <row r="146" spans="1:20" ht="14.25" hidden="1" x14ac:dyDescent="0.2">
      <c r="A146" s="549"/>
      <c r="B146" s="396">
        <v>4</v>
      </c>
      <c r="C146" s="562" t="s">
        <v>20</v>
      </c>
      <c r="D146" s="398" t="s">
        <v>10</v>
      </c>
      <c r="E146" s="504"/>
      <c r="F146" s="505"/>
      <c r="G146" s="506"/>
      <c r="H146" s="507"/>
      <c r="I146" s="505"/>
      <c r="J146" s="508"/>
      <c r="K146" s="512"/>
      <c r="L146" s="510">
        <v>24</v>
      </c>
      <c r="M146" s="513">
        <v>28</v>
      </c>
      <c r="N146" s="507"/>
      <c r="O146" s="505"/>
      <c r="P146" s="508"/>
      <c r="Q146" s="439">
        <f t="shared" si="30"/>
        <v>0</v>
      </c>
      <c r="R146" s="440">
        <f t="shared" si="30"/>
        <v>24</v>
      </c>
      <c r="S146" s="441">
        <f t="shared" si="30"/>
        <v>28</v>
      </c>
      <c r="T146" s="442">
        <v>3.5</v>
      </c>
    </row>
    <row r="147" spans="1:20" ht="14.25" hidden="1" x14ac:dyDescent="0.2">
      <c r="A147" s="549"/>
      <c r="B147" s="396">
        <v>5</v>
      </c>
      <c r="C147" s="562" t="s">
        <v>377</v>
      </c>
      <c r="D147" s="398" t="s">
        <v>10</v>
      </c>
      <c r="E147" s="504"/>
      <c r="F147" s="505"/>
      <c r="G147" s="506"/>
      <c r="H147" s="507"/>
      <c r="I147" s="505"/>
      <c r="J147" s="508"/>
      <c r="K147" s="512"/>
      <c r="L147" s="510">
        <v>5</v>
      </c>
      <c r="M147" s="513">
        <v>22</v>
      </c>
      <c r="N147" s="507"/>
      <c r="O147" s="505"/>
      <c r="P147" s="508"/>
      <c r="Q147" s="439">
        <f t="shared" si="30"/>
        <v>0</v>
      </c>
      <c r="R147" s="440">
        <f t="shared" si="30"/>
        <v>5</v>
      </c>
      <c r="S147" s="441">
        <f t="shared" si="30"/>
        <v>22</v>
      </c>
      <c r="T147" s="442">
        <v>3.63</v>
      </c>
    </row>
    <row r="148" spans="1:20" ht="14.25" hidden="1" x14ac:dyDescent="0.2">
      <c r="A148" s="549"/>
      <c r="B148" s="396">
        <v>6</v>
      </c>
      <c r="C148" s="562" t="s">
        <v>378</v>
      </c>
      <c r="D148" s="398" t="s">
        <v>10</v>
      </c>
      <c r="E148" s="504"/>
      <c r="F148" s="505"/>
      <c r="G148" s="506"/>
      <c r="H148" s="507"/>
      <c r="I148" s="505"/>
      <c r="J148" s="508"/>
      <c r="K148" s="512"/>
      <c r="L148" s="510">
        <v>6</v>
      </c>
      <c r="M148" s="513">
        <v>68</v>
      </c>
      <c r="N148" s="507"/>
      <c r="O148" s="505"/>
      <c r="P148" s="508"/>
      <c r="Q148" s="439">
        <f t="shared" si="30"/>
        <v>0</v>
      </c>
      <c r="R148" s="440">
        <f t="shared" si="30"/>
        <v>6</v>
      </c>
      <c r="S148" s="441">
        <f t="shared" si="30"/>
        <v>68</v>
      </c>
      <c r="T148" s="442">
        <v>3.7</v>
      </c>
    </row>
    <row r="149" spans="1:20" ht="14.25" hidden="1" x14ac:dyDescent="0.2">
      <c r="A149" s="549"/>
      <c r="B149" s="396">
        <v>7</v>
      </c>
      <c r="C149" s="562" t="s">
        <v>154</v>
      </c>
      <c r="D149" s="398" t="s">
        <v>10</v>
      </c>
      <c r="E149" s="504"/>
      <c r="F149" s="505"/>
      <c r="G149" s="506"/>
      <c r="H149" s="507"/>
      <c r="I149" s="505"/>
      <c r="J149" s="508"/>
      <c r="K149" s="512"/>
      <c r="L149" s="510">
        <v>11</v>
      </c>
      <c r="M149" s="513">
        <v>39</v>
      </c>
      <c r="N149" s="507"/>
      <c r="O149" s="505"/>
      <c r="P149" s="508"/>
      <c r="Q149" s="439">
        <f t="shared" si="30"/>
        <v>0</v>
      </c>
      <c r="R149" s="440">
        <f t="shared" si="30"/>
        <v>11</v>
      </c>
      <c r="S149" s="441">
        <f t="shared" si="30"/>
        <v>39</v>
      </c>
      <c r="T149" s="442">
        <v>3.64</v>
      </c>
    </row>
    <row r="150" spans="1:20" ht="14.25" hidden="1" x14ac:dyDescent="0.2">
      <c r="A150" s="549"/>
      <c r="B150" s="396">
        <v>8</v>
      </c>
      <c r="C150" s="562" t="s">
        <v>155</v>
      </c>
      <c r="D150" s="398" t="s">
        <v>10</v>
      </c>
      <c r="E150" s="504"/>
      <c r="F150" s="505"/>
      <c r="G150" s="506"/>
      <c r="H150" s="507"/>
      <c r="I150" s="505"/>
      <c r="J150" s="508"/>
      <c r="K150" s="512"/>
      <c r="L150" s="510">
        <v>19</v>
      </c>
      <c r="M150" s="513">
        <v>37</v>
      </c>
      <c r="N150" s="507"/>
      <c r="O150" s="505"/>
      <c r="P150" s="508"/>
      <c r="Q150" s="439">
        <f t="shared" si="30"/>
        <v>0</v>
      </c>
      <c r="R150" s="440">
        <f t="shared" si="30"/>
        <v>19</v>
      </c>
      <c r="S150" s="441">
        <f t="shared" si="30"/>
        <v>37</v>
      </c>
      <c r="T150" s="442">
        <v>3.57</v>
      </c>
    </row>
    <row r="151" spans="1:20" ht="14.25" hidden="1" x14ac:dyDescent="0.2">
      <c r="A151" s="549"/>
      <c r="B151" s="396">
        <v>9</v>
      </c>
      <c r="C151" s="562" t="s">
        <v>379</v>
      </c>
      <c r="D151" s="524" t="s">
        <v>10</v>
      </c>
      <c r="E151" s="504"/>
      <c r="F151" s="505"/>
      <c r="G151" s="506"/>
      <c r="H151" s="507"/>
      <c r="I151" s="505"/>
      <c r="J151" s="508"/>
      <c r="K151" s="504"/>
      <c r="L151" s="505"/>
      <c r="M151" s="506"/>
      <c r="N151" s="507"/>
      <c r="O151" s="505"/>
      <c r="P151" s="508"/>
      <c r="Q151" s="439">
        <f t="shared" si="30"/>
        <v>0</v>
      </c>
      <c r="R151" s="440">
        <f t="shared" si="30"/>
        <v>0</v>
      </c>
      <c r="S151" s="441">
        <f t="shared" si="30"/>
        <v>0</v>
      </c>
      <c r="T151" s="442"/>
    </row>
    <row r="152" spans="1:20" ht="14.25" hidden="1" x14ac:dyDescent="0.2">
      <c r="A152" s="395"/>
      <c r="B152" s="448" t="s">
        <v>366</v>
      </c>
      <c r="C152" s="449" t="s">
        <v>367</v>
      </c>
      <c r="D152" s="550"/>
      <c r="E152" s="551">
        <f t="shared" ref="E152:S152" si="31">SUM(E153:E157)</f>
        <v>0</v>
      </c>
      <c r="F152" s="552">
        <f t="shared" si="31"/>
        <v>0</v>
      </c>
      <c r="G152" s="553">
        <f t="shared" si="31"/>
        <v>0</v>
      </c>
      <c r="H152" s="554">
        <f t="shared" si="31"/>
        <v>0</v>
      </c>
      <c r="I152" s="552">
        <f t="shared" si="31"/>
        <v>0</v>
      </c>
      <c r="J152" s="555">
        <f t="shared" si="31"/>
        <v>0</v>
      </c>
      <c r="K152" s="551">
        <f t="shared" si="31"/>
        <v>0</v>
      </c>
      <c r="L152" s="552">
        <f t="shared" si="31"/>
        <v>1</v>
      </c>
      <c r="M152" s="553">
        <f t="shared" si="31"/>
        <v>0</v>
      </c>
      <c r="N152" s="554">
        <f t="shared" si="31"/>
        <v>0</v>
      </c>
      <c r="O152" s="552">
        <f t="shared" si="31"/>
        <v>0</v>
      </c>
      <c r="P152" s="555">
        <f t="shared" si="31"/>
        <v>0</v>
      </c>
      <c r="Q152" s="551">
        <f t="shared" si="31"/>
        <v>0</v>
      </c>
      <c r="R152" s="552">
        <f t="shared" si="31"/>
        <v>1</v>
      </c>
      <c r="S152" s="553">
        <f t="shared" si="31"/>
        <v>0</v>
      </c>
      <c r="T152" s="523">
        <f>SUM(T153:T157)/COUNT(T153:T157)</f>
        <v>3.44</v>
      </c>
    </row>
    <row r="153" spans="1:20" ht="14.25" hidden="1" x14ac:dyDescent="0.2">
      <c r="A153" s="549"/>
      <c r="B153" s="396">
        <v>1</v>
      </c>
      <c r="C153" s="397" t="s">
        <v>157</v>
      </c>
      <c r="D153" s="434" t="s">
        <v>10</v>
      </c>
      <c r="E153" s="504"/>
      <c r="F153" s="505"/>
      <c r="G153" s="506"/>
      <c r="H153" s="507"/>
      <c r="I153" s="505"/>
      <c r="J153" s="508"/>
      <c r="K153" s="504"/>
      <c r="L153" s="505"/>
      <c r="M153" s="506"/>
      <c r="N153" s="507"/>
      <c r="O153" s="505"/>
      <c r="P153" s="508"/>
      <c r="Q153" s="439">
        <f t="shared" ref="Q153:S158" si="32">SUM(E153,H153,K153,N153)</f>
        <v>0</v>
      </c>
      <c r="R153" s="440">
        <f t="shared" si="32"/>
        <v>0</v>
      </c>
      <c r="S153" s="441">
        <f t="shared" si="32"/>
        <v>0</v>
      </c>
      <c r="T153" s="442"/>
    </row>
    <row r="154" spans="1:20" ht="14.25" hidden="1" x14ac:dyDescent="0.2">
      <c r="A154" s="549"/>
      <c r="B154" s="396">
        <v>2</v>
      </c>
      <c r="C154" s="397" t="s">
        <v>153</v>
      </c>
      <c r="D154" s="398" t="s">
        <v>10</v>
      </c>
      <c r="E154" s="504"/>
      <c r="F154" s="505"/>
      <c r="G154" s="506"/>
      <c r="H154" s="507"/>
      <c r="I154" s="505"/>
      <c r="J154" s="508"/>
      <c r="K154" s="504"/>
      <c r="L154" s="505"/>
      <c r="M154" s="506"/>
      <c r="N154" s="507"/>
      <c r="O154" s="505"/>
      <c r="P154" s="508"/>
      <c r="Q154" s="439">
        <f t="shared" si="32"/>
        <v>0</v>
      </c>
      <c r="R154" s="440">
        <f t="shared" si="32"/>
        <v>0</v>
      </c>
      <c r="S154" s="441">
        <f t="shared" si="32"/>
        <v>0</v>
      </c>
      <c r="T154" s="442"/>
    </row>
    <row r="155" spans="1:20" ht="14.25" hidden="1" x14ac:dyDescent="0.2">
      <c r="A155" s="588"/>
      <c r="B155" s="396">
        <v>3</v>
      </c>
      <c r="C155" s="397" t="s">
        <v>158</v>
      </c>
      <c r="D155" s="398" t="s">
        <v>10</v>
      </c>
      <c r="E155" s="504"/>
      <c r="F155" s="505"/>
      <c r="G155" s="506"/>
      <c r="H155" s="507"/>
      <c r="I155" s="505"/>
      <c r="J155" s="508"/>
      <c r="K155" s="504"/>
      <c r="L155" s="505"/>
      <c r="M155" s="506"/>
      <c r="N155" s="507"/>
      <c r="O155" s="505"/>
      <c r="P155" s="508"/>
      <c r="Q155" s="439">
        <f t="shared" si="32"/>
        <v>0</v>
      </c>
      <c r="R155" s="440">
        <f t="shared" si="32"/>
        <v>0</v>
      </c>
      <c r="S155" s="441">
        <f t="shared" si="32"/>
        <v>0</v>
      </c>
      <c r="T155" s="442"/>
    </row>
    <row r="156" spans="1:20" ht="14.25" hidden="1" x14ac:dyDescent="0.2">
      <c r="A156" s="588"/>
      <c r="B156" s="396">
        <v>4</v>
      </c>
      <c r="C156" s="397" t="s">
        <v>20</v>
      </c>
      <c r="D156" s="398" t="s">
        <v>10</v>
      </c>
      <c r="E156" s="504"/>
      <c r="F156" s="505"/>
      <c r="G156" s="506"/>
      <c r="H156" s="507"/>
      <c r="I156" s="505"/>
      <c r="J156" s="508"/>
      <c r="K156" s="504"/>
      <c r="L156" s="505"/>
      <c r="M156" s="506"/>
      <c r="N156" s="507"/>
      <c r="O156" s="505"/>
      <c r="P156" s="508"/>
      <c r="Q156" s="439">
        <f t="shared" si="32"/>
        <v>0</v>
      </c>
      <c r="R156" s="440">
        <f t="shared" si="32"/>
        <v>0</v>
      </c>
      <c r="S156" s="441">
        <f t="shared" si="32"/>
        <v>0</v>
      </c>
      <c r="T156" s="442"/>
    </row>
    <row r="157" spans="1:20" ht="14.25" hidden="1" x14ac:dyDescent="0.2">
      <c r="A157" s="588"/>
      <c r="B157" s="443">
        <v>5</v>
      </c>
      <c r="C157" s="411" t="s">
        <v>159</v>
      </c>
      <c r="D157" s="412" t="s">
        <v>10</v>
      </c>
      <c r="E157" s="515"/>
      <c r="F157" s="516"/>
      <c r="G157" s="517"/>
      <c r="H157" s="518"/>
      <c r="I157" s="516"/>
      <c r="J157" s="519"/>
      <c r="K157" s="520"/>
      <c r="L157" s="521">
        <v>1</v>
      </c>
      <c r="M157" s="522"/>
      <c r="N157" s="518"/>
      <c r="O157" s="516"/>
      <c r="P157" s="519"/>
      <c r="Q157" s="444">
        <f t="shared" si="32"/>
        <v>0</v>
      </c>
      <c r="R157" s="445">
        <f t="shared" si="32"/>
        <v>1</v>
      </c>
      <c r="S157" s="446">
        <f t="shared" si="32"/>
        <v>0</v>
      </c>
      <c r="T157" s="447">
        <v>3.44</v>
      </c>
    </row>
    <row r="158" spans="1:20" ht="14.25" hidden="1" x14ac:dyDescent="0.2">
      <c r="A158" s="374" t="s">
        <v>160</v>
      </c>
      <c r="B158" s="737" t="s">
        <v>380</v>
      </c>
      <c r="C158" s="738"/>
      <c r="D158" s="589"/>
      <c r="E158" s="590"/>
      <c r="F158" s="591"/>
      <c r="G158" s="592"/>
      <c r="H158" s="593"/>
      <c r="I158" s="591"/>
      <c r="J158" s="594"/>
      <c r="K158" s="376">
        <v>0</v>
      </c>
      <c r="L158" s="377">
        <v>45</v>
      </c>
      <c r="M158" s="378">
        <v>5</v>
      </c>
      <c r="N158" s="593"/>
      <c r="O158" s="591"/>
      <c r="P158" s="594"/>
      <c r="Q158" s="595">
        <f t="shared" si="32"/>
        <v>0</v>
      </c>
      <c r="R158" s="596">
        <f t="shared" si="32"/>
        <v>45</v>
      </c>
      <c r="S158" s="597">
        <f t="shared" si="32"/>
        <v>5</v>
      </c>
      <c r="T158" s="598">
        <v>3.18</v>
      </c>
    </row>
    <row r="159" spans="1:20" ht="14.25" hidden="1" x14ac:dyDescent="0.2">
      <c r="A159" s="374" t="s">
        <v>162</v>
      </c>
      <c r="B159" s="737" t="s">
        <v>381</v>
      </c>
      <c r="C159" s="738"/>
      <c r="D159" s="589"/>
      <c r="E159" s="376">
        <f t="shared" ref="E159:S159" si="33">SUM(E160,E165)</f>
        <v>0</v>
      </c>
      <c r="F159" s="377">
        <f t="shared" si="33"/>
        <v>0</v>
      </c>
      <c r="G159" s="378">
        <f t="shared" si="33"/>
        <v>0</v>
      </c>
      <c r="H159" s="379">
        <f t="shared" si="33"/>
        <v>0</v>
      </c>
      <c r="I159" s="377">
        <f t="shared" si="33"/>
        <v>0</v>
      </c>
      <c r="J159" s="380">
        <f t="shared" si="33"/>
        <v>0</v>
      </c>
      <c r="K159" s="376">
        <f t="shared" si="33"/>
        <v>1</v>
      </c>
      <c r="L159" s="377">
        <f t="shared" si="33"/>
        <v>117</v>
      </c>
      <c r="M159" s="378">
        <f t="shared" si="33"/>
        <v>55</v>
      </c>
      <c r="N159" s="379">
        <f t="shared" si="33"/>
        <v>0</v>
      </c>
      <c r="O159" s="377">
        <f t="shared" si="33"/>
        <v>0</v>
      </c>
      <c r="P159" s="380">
        <f t="shared" si="33"/>
        <v>0</v>
      </c>
      <c r="Q159" s="376">
        <f t="shared" si="33"/>
        <v>1</v>
      </c>
      <c r="R159" s="377">
        <f t="shared" si="33"/>
        <v>117</v>
      </c>
      <c r="S159" s="378">
        <f t="shared" si="33"/>
        <v>55</v>
      </c>
      <c r="T159" s="381">
        <f>SUM(T160,T165)/COUNT(T160,T165)</f>
        <v>3.375</v>
      </c>
    </row>
    <row r="160" spans="1:20" ht="14.25" hidden="1" x14ac:dyDescent="0.2">
      <c r="A160" s="541"/>
      <c r="B160" s="424" t="s">
        <v>71</v>
      </c>
      <c r="C160" s="425" t="s">
        <v>72</v>
      </c>
      <c r="D160" s="542"/>
      <c r="E160" s="427">
        <f t="shared" ref="E160:S160" si="34">SUM(E161:E164)</f>
        <v>0</v>
      </c>
      <c r="F160" s="428">
        <f t="shared" si="34"/>
        <v>0</v>
      </c>
      <c r="G160" s="429">
        <f t="shared" si="34"/>
        <v>0</v>
      </c>
      <c r="H160" s="430">
        <f t="shared" si="34"/>
        <v>0</v>
      </c>
      <c r="I160" s="428">
        <f t="shared" si="34"/>
        <v>0</v>
      </c>
      <c r="J160" s="431">
        <f t="shared" si="34"/>
        <v>0</v>
      </c>
      <c r="K160" s="427">
        <f t="shared" si="34"/>
        <v>1</v>
      </c>
      <c r="L160" s="428">
        <f t="shared" si="34"/>
        <v>117</v>
      </c>
      <c r="M160" s="429">
        <f t="shared" si="34"/>
        <v>55</v>
      </c>
      <c r="N160" s="430">
        <f t="shared" si="34"/>
        <v>0</v>
      </c>
      <c r="O160" s="428">
        <f t="shared" si="34"/>
        <v>0</v>
      </c>
      <c r="P160" s="431">
        <f t="shared" si="34"/>
        <v>0</v>
      </c>
      <c r="Q160" s="427">
        <f t="shared" si="34"/>
        <v>1</v>
      </c>
      <c r="R160" s="428">
        <f t="shared" si="34"/>
        <v>117</v>
      </c>
      <c r="S160" s="429">
        <f t="shared" si="34"/>
        <v>55</v>
      </c>
      <c r="T160" s="432">
        <f>SUM(T161:T164)/COUNT(T161:T164)</f>
        <v>3.375</v>
      </c>
    </row>
    <row r="161" spans="1:20" ht="14.25" hidden="1" x14ac:dyDescent="0.2">
      <c r="A161" s="549"/>
      <c r="B161" s="383">
        <v>1</v>
      </c>
      <c r="C161" s="384" t="s">
        <v>164</v>
      </c>
      <c r="D161" s="434" t="s">
        <v>10</v>
      </c>
      <c r="E161" s="496"/>
      <c r="F161" s="497"/>
      <c r="G161" s="498"/>
      <c r="H161" s="499"/>
      <c r="I161" s="497"/>
      <c r="J161" s="500"/>
      <c r="K161" s="501"/>
      <c r="L161" s="502">
        <v>47</v>
      </c>
      <c r="M161" s="503">
        <v>16</v>
      </c>
      <c r="N161" s="499"/>
      <c r="O161" s="497"/>
      <c r="P161" s="500"/>
      <c r="Q161" s="435">
        <f t="shared" ref="Q161:S164" si="35">SUM(E161,H161,K161,N161)</f>
        <v>0</v>
      </c>
      <c r="R161" s="436">
        <f t="shared" si="35"/>
        <v>47</v>
      </c>
      <c r="S161" s="437">
        <f t="shared" si="35"/>
        <v>16</v>
      </c>
      <c r="T161" s="599">
        <v>3.34</v>
      </c>
    </row>
    <row r="162" spans="1:20" ht="14.25" hidden="1" x14ac:dyDescent="0.2">
      <c r="A162" s="549"/>
      <c r="B162" s="396">
        <v>2</v>
      </c>
      <c r="C162" s="397" t="s">
        <v>165</v>
      </c>
      <c r="D162" s="398" t="s">
        <v>10</v>
      </c>
      <c r="E162" s="504"/>
      <c r="F162" s="505"/>
      <c r="G162" s="506"/>
      <c r="H162" s="507"/>
      <c r="I162" s="505"/>
      <c r="J162" s="508"/>
      <c r="K162" s="512"/>
      <c r="L162" s="510">
        <v>42</v>
      </c>
      <c r="M162" s="513">
        <v>27</v>
      </c>
      <c r="N162" s="507"/>
      <c r="O162" s="505"/>
      <c r="P162" s="508"/>
      <c r="Q162" s="439">
        <f t="shared" si="35"/>
        <v>0</v>
      </c>
      <c r="R162" s="440">
        <f t="shared" si="35"/>
        <v>42</v>
      </c>
      <c r="S162" s="441">
        <f t="shared" si="35"/>
        <v>27</v>
      </c>
      <c r="T162" s="600">
        <v>3.45</v>
      </c>
    </row>
    <row r="163" spans="1:20" ht="14.25" hidden="1" x14ac:dyDescent="0.2">
      <c r="A163" s="549"/>
      <c r="B163" s="396">
        <v>3</v>
      </c>
      <c r="C163" s="397" t="s">
        <v>166</v>
      </c>
      <c r="D163" s="398" t="s">
        <v>10</v>
      </c>
      <c r="E163" s="504"/>
      <c r="F163" s="505"/>
      <c r="G163" s="506"/>
      <c r="H163" s="507"/>
      <c r="I163" s="505"/>
      <c r="J163" s="508"/>
      <c r="K163" s="512"/>
      <c r="L163" s="510">
        <v>12</v>
      </c>
      <c r="M163" s="513">
        <v>7</v>
      </c>
      <c r="N163" s="507"/>
      <c r="O163" s="505"/>
      <c r="P163" s="508"/>
      <c r="Q163" s="439">
        <f t="shared" si="35"/>
        <v>0</v>
      </c>
      <c r="R163" s="440">
        <f t="shared" si="35"/>
        <v>12</v>
      </c>
      <c r="S163" s="441">
        <f t="shared" si="35"/>
        <v>7</v>
      </c>
      <c r="T163" s="600">
        <v>3.41</v>
      </c>
    </row>
    <row r="164" spans="1:20" ht="14.25" hidden="1" x14ac:dyDescent="0.2">
      <c r="A164" s="549"/>
      <c r="B164" s="443">
        <v>4</v>
      </c>
      <c r="C164" s="411" t="s">
        <v>167</v>
      </c>
      <c r="D164" s="412" t="s">
        <v>10</v>
      </c>
      <c r="E164" s="515"/>
      <c r="F164" s="516"/>
      <c r="G164" s="517"/>
      <c r="H164" s="518"/>
      <c r="I164" s="516"/>
      <c r="J164" s="519"/>
      <c r="K164" s="520">
        <v>1</v>
      </c>
      <c r="L164" s="521">
        <v>16</v>
      </c>
      <c r="M164" s="522">
        <v>5</v>
      </c>
      <c r="N164" s="518"/>
      <c r="O164" s="516"/>
      <c r="P164" s="519"/>
      <c r="Q164" s="444">
        <f t="shared" si="35"/>
        <v>1</v>
      </c>
      <c r="R164" s="445">
        <f t="shared" si="35"/>
        <v>16</v>
      </c>
      <c r="S164" s="446">
        <f t="shared" si="35"/>
        <v>5</v>
      </c>
      <c r="T164" s="601">
        <v>3.3</v>
      </c>
    </row>
    <row r="165" spans="1:20" ht="14.25" hidden="1" x14ac:dyDescent="0.2">
      <c r="A165" s="541"/>
      <c r="B165" s="448" t="s">
        <v>366</v>
      </c>
      <c r="C165" s="449" t="s">
        <v>367</v>
      </c>
      <c r="D165" s="550"/>
      <c r="E165" s="551">
        <f t="shared" ref="E165:S165" si="36">SUM(E166:E167)</f>
        <v>0</v>
      </c>
      <c r="F165" s="552">
        <f t="shared" si="36"/>
        <v>0</v>
      </c>
      <c r="G165" s="553">
        <f t="shared" si="36"/>
        <v>0</v>
      </c>
      <c r="H165" s="554">
        <f t="shared" si="36"/>
        <v>0</v>
      </c>
      <c r="I165" s="552">
        <f t="shared" si="36"/>
        <v>0</v>
      </c>
      <c r="J165" s="555">
        <f t="shared" si="36"/>
        <v>0</v>
      </c>
      <c r="K165" s="551">
        <f t="shared" si="36"/>
        <v>0</v>
      </c>
      <c r="L165" s="552">
        <f t="shared" si="36"/>
        <v>0</v>
      </c>
      <c r="M165" s="553">
        <f t="shared" si="36"/>
        <v>0</v>
      </c>
      <c r="N165" s="554">
        <f t="shared" si="36"/>
        <v>0</v>
      </c>
      <c r="O165" s="552">
        <f t="shared" si="36"/>
        <v>0</v>
      </c>
      <c r="P165" s="555">
        <f t="shared" si="36"/>
        <v>0</v>
      </c>
      <c r="Q165" s="551">
        <f t="shared" si="36"/>
        <v>0</v>
      </c>
      <c r="R165" s="552">
        <f t="shared" si="36"/>
        <v>0</v>
      </c>
      <c r="S165" s="553">
        <f t="shared" si="36"/>
        <v>0</v>
      </c>
      <c r="T165" s="523"/>
    </row>
    <row r="166" spans="1:20" ht="14.25" hidden="1" x14ac:dyDescent="0.2">
      <c r="A166" s="549"/>
      <c r="B166" s="383">
        <v>1</v>
      </c>
      <c r="C166" s="384" t="s">
        <v>164</v>
      </c>
      <c r="D166" s="385" t="s">
        <v>10</v>
      </c>
      <c r="E166" s="496"/>
      <c r="F166" s="497"/>
      <c r="G166" s="498"/>
      <c r="H166" s="499"/>
      <c r="I166" s="497"/>
      <c r="J166" s="500"/>
      <c r="K166" s="496"/>
      <c r="L166" s="497"/>
      <c r="M166" s="498"/>
      <c r="N166" s="499"/>
      <c r="O166" s="497"/>
      <c r="P166" s="500"/>
      <c r="Q166" s="435">
        <f t="shared" ref="Q166:S167" si="37">SUM(E166,H166,K166,N166)</f>
        <v>0</v>
      </c>
      <c r="R166" s="436">
        <f t="shared" si="37"/>
        <v>0</v>
      </c>
      <c r="S166" s="437">
        <f t="shared" si="37"/>
        <v>0</v>
      </c>
      <c r="T166" s="602"/>
    </row>
    <row r="167" spans="1:20" ht="14.25" hidden="1" x14ac:dyDescent="0.2">
      <c r="A167" s="549"/>
      <c r="B167" s="443">
        <v>2</v>
      </c>
      <c r="C167" s="411" t="s">
        <v>382</v>
      </c>
      <c r="D167" s="412" t="s">
        <v>10</v>
      </c>
      <c r="E167" s="515"/>
      <c r="F167" s="516"/>
      <c r="G167" s="517"/>
      <c r="H167" s="518"/>
      <c r="I167" s="516"/>
      <c r="J167" s="519"/>
      <c r="K167" s="515"/>
      <c r="L167" s="516"/>
      <c r="M167" s="517"/>
      <c r="N167" s="518"/>
      <c r="O167" s="516"/>
      <c r="P167" s="519"/>
      <c r="Q167" s="444">
        <f t="shared" si="37"/>
        <v>0</v>
      </c>
      <c r="R167" s="445">
        <f t="shared" si="37"/>
        <v>0</v>
      </c>
      <c r="S167" s="446">
        <f t="shared" si="37"/>
        <v>0</v>
      </c>
      <c r="T167" s="603"/>
    </row>
    <row r="168" spans="1:20" ht="14.25" hidden="1" x14ac:dyDescent="0.2">
      <c r="A168" s="604" t="s">
        <v>170</v>
      </c>
      <c r="B168" s="739" t="s">
        <v>383</v>
      </c>
      <c r="C168" s="738"/>
      <c r="D168" s="422"/>
      <c r="E168" s="376">
        <f t="shared" ref="E168:S168" si="38">SUM(E169,E176)</f>
        <v>0</v>
      </c>
      <c r="F168" s="377">
        <f t="shared" si="38"/>
        <v>0</v>
      </c>
      <c r="G168" s="378">
        <f t="shared" si="38"/>
        <v>0</v>
      </c>
      <c r="H168" s="379">
        <f t="shared" si="38"/>
        <v>0</v>
      </c>
      <c r="I168" s="377">
        <f t="shared" si="38"/>
        <v>0</v>
      </c>
      <c r="J168" s="380">
        <f t="shared" si="38"/>
        <v>0</v>
      </c>
      <c r="K168" s="376">
        <f t="shared" si="38"/>
        <v>0</v>
      </c>
      <c r="L168" s="377">
        <f t="shared" si="38"/>
        <v>192</v>
      </c>
      <c r="M168" s="378">
        <f t="shared" si="38"/>
        <v>170</v>
      </c>
      <c r="N168" s="379">
        <f t="shared" si="38"/>
        <v>0</v>
      </c>
      <c r="O168" s="377">
        <f t="shared" si="38"/>
        <v>15</v>
      </c>
      <c r="P168" s="380">
        <f t="shared" si="38"/>
        <v>11</v>
      </c>
      <c r="Q168" s="376">
        <f t="shared" si="38"/>
        <v>0</v>
      </c>
      <c r="R168" s="377">
        <f t="shared" si="38"/>
        <v>207</v>
      </c>
      <c r="S168" s="378">
        <f t="shared" si="38"/>
        <v>181</v>
      </c>
      <c r="T168" s="381">
        <f>SUM(T169,T176)/COUNT(T169,T176)</f>
        <v>3.4650000000000003</v>
      </c>
    </row>
    <row r="169" spans="1:20" ht="14.25" hidden="1" x14ac:dyDescent="0.2">
      <c r="A169" s="541"/>
      <c r="B169" s="424" t="s">
        <v>71</v>
      </c>
      <c r="C169" s="425" t="s">
        <v>72</v>
      </c>
      <c r="D169" s="542"/>
      <c r="E169" s="427">
        <f t="shared" ref="E169:S169" si="39">SUM(E170:E175)</f>
        <v>0</v>
      </c>
      <c r="F169" s="428">
        <f t="shared" si="39"/>
        <v>0</v>
      </c>
      <c r="G169" s="429">
        <f t="shared" si="39"/>
        <v>0</v>
      </c>
      <c r="H169" s="430">
        <f t="shared" si="39"/>
        <v>0</v>
      </c>
      <c r="I169" s="428">
        <f t="shared" si="39"/>
        <v>0</v>
      </c>
      <c r="J169" s="431">
        <f t="shared" si="39"/>
        <v>0</v>
      </c>
      <c r="K169" s="427">
        <f t="shared" si="39"/>
        <v>0</v>
      </c>
      <c r="L169" s="428">
        <f t="shared" si="39"/>
        <v>192</v>
      </c>
      <c r="M169" s="429">
        <f t="shared" si="39"/>
        <v>170</v>
      </c>
      <c r="N169" s="430">
        <f t="shared" si="39"/>
        <v>0</v>
      </c>
      <c r="O169" s="428">
        <f t="shared" si="39"/>
        <v>15</v>
      </c>
      <c r="P169" s="431">
        <f t="shared" si="39"/>
        <v>11</v>
      </c>
      <c r="Q169" s="427">
        <f t="shared" si="39"/>
        <v>0</v>
      </c>
      <c r="R169" s="428">
        <f t="shared" si="39"/>
        <v>207</v>
      </c>
      <c r="S169" s="429">
        <f t="shared" si="39"/>
        <v>181</v>
      </c>
      <c r="T169" s="432">
        <f>SUM(T170:T175)/COUNT(T170:T175)</f>
        <v>3.4650000000000003</v>
      </c>
    </row>
    <row r="170" spans="1:20" ht="14.25" hidden="1" x14ac:dyDescent="0.2">
      <c r="A170" s="549"/>
      <c r="B170" s="383">
        <v>1</v>
      </c>
      <c r="C170" s="384" t="s">
        <v>172</v>
      </c>
      <c r="D170" s="434" t="s">
        <v>10</v>
      </c>
      <c r="E170" s="496"/>
      <c r="F170" s="497"/>
      <c r="G170" s="498"/>
      <c r="H170" s="499"/>
      <c r="I170" s="497"/>
      <c r="J170" s="500"/>
      <c r="K170" s="501"/>
      <c r="L170" s="502">
        <v>44</v>
      </c>
      <c r="M170" s="503">
        <v>20</v>
      </c>
      <c r="N170" s="499"/>
      <c r="O170" s="497"/>
      <c r="P170" s="500"/>
      <c r="Q170" s="435">
        <f t="shared" ref="Q170:S175" si="40">SUM(E170,H170,K170,N170)</f>
        <v>0</v>
      </c>
      <c r="R170" s="436">
        <f t="shared" si="40"/>
        <v>44</v>
      </c>
      <c r="S170" s="437">
        <f t="shared" si="40"/>
        <v>20</v>
      </c>
      <c r="T170" s="599">
        <v>3.45</v>
      </c>
    </row>
    <row r="171" spans="1:20" ht="14.25" hidden="1" x14ac:dyDescent="0.2">
      <c r="A171" s="549"/>
      <c r="B171" s="396">
        <v>2</v>
      </c>
      <c r="C171" s="397" t="s">
        <v>173</v>
      </c>
      <c r="D171" s="398" t="s">
        <v>10</v>
      </c>
      <c r="E171" s="504"/>
      <c r="F171" s="505"/>
      <c r="G171" s="506"/>
      <c r="H171" s="507"/>
      <c r="I171" s="505"/>
      <c r="J171" s="508"/>
      <c r="K171" s="512"/>
      <c r="L171" s="510">
        <v>17</v>
      </c>
      <c r="M171" s="513">
        <v>60</v>
      </c>
      <c r="N171" s="507"/>
      <c r="O171" s="505"/>
      <c r="P171" s="508"/>
      <c r="Q171" s="439">
        <f t="shared" si="40"/>
        <v>0</v>
      </c>
      <c r="R171" s="440">
        <f t="shared" si="40"/>
        <v>17</v>
      </c>
      <c r="S171" s="441">
        <f t="shared" si="40"/>
        <v>60</v>
      </c>
      <c r="T171" s="600">
        <v>3.59</v>
      </c>
    </row>
    <row r="172" spans="1:20" ht="14.25" hidden="1" x14ac:dyDescent="0.2">
      <c r="A172" s="549"/>
      <c r="B172" s="396">
        <v>3</v>
      </c>
      <c r="C172" s="397" t="s">
        <v>68</v>
      </c>
      <c r="D172" s="398" t="s">
        <v>10</v>
      </c>
      <c r="E172" s="504"/>
      <c r="F172" s="505"/>
      <c r="G172" s="506"/>
      <c r="H172" s="507"/>
      <c r="I172" s="505"/>
      <c r="J172" s="508"/>
      <c r="K172" s="512"/>
      <c r="L172" s="510">
        <v>57</v>
      </c>
      <c r="M172" s="513">
        <v>57</v>
      </c>
      <c r="N172" s="507"/>
      <c r="O172" s="505"/>
      <c r="P172" s="508"/>
      <c r="Q172" s="439">
        <f t="shared" si="40"/>
        <v>0</v>
      </c>
      <c r="R172" s="440">
        <f t="shared" si="40"/>
        <v>57</v>
      </c>
      <c r="S172" s="441">
        <f t="shared" si="40"/>
        <v>57</v>
      </c>
      <c r="T172" s="600">
        <v>3.49</v>
      </c>
    </row>
    <row r="173" spans="1:20" ht="14.25" hidden="1" x14ac:dyDescent="0.2">
      <c r="A173" s="549"/>
      <c r="B173" s="396">
        <v>4</v>
      </c>
      <c r="C173" s="397" t="s">
        <v>174</v>
      </c>
      <c r="D173" s="398" t="s">
        <v>10</v>
      </c>
      <c r="E173" s="504"/>
      <c r="F173" s="505"/>
      <c r="G173" s="506"/>
      <c r="H173" s="507"/>
      <c r="I173" s="505"/>
      <c r="J173" s="508"/>
      <c r="K173" s="512"/>
      <c r="L173" s="510">
        <v>34</v>
      </c>
      <c r="M173" s="513">
        <v>11</v>
      </c>
      <c r="N173" s="507"/>
      <c r="O173" s="505"/>
      <c r="P173" s="508"/>
      <c r="Q173" s="439">
        <f t="shared" si="40"/>
        <v>0</v>
      </c>
      <c r="R173" s="440">
        <f t="shared" si="40"/>
        <v>34</v>
      </c>
      <c r="S173" s="441">
        <f t="shared" si="40"/>
        <v>11</v>
      </c>
      <c r="T173" s="600">
        <v>3.33</v>
      </c>
    </row>
    <row r="174" spans="1:20" ht="14.25" hidden="1" x14ac:dyDescent="0.2">
      <c r="A174" s="549"/>
      <c r="B174" s="396">
        <v>5</v>
      </c>
      <c r="C174" s="397" t="s">
        <v>175</v>
      </c>
      <c r="D174" s="398" t="s">
        <v>10</v>
      </c>
      <c r="E174" s="504"/>
      <c r="F174" s="505"/>
      <c r="G174" s="506"/>
      <c r="H174" s="507"/>
      <c r="I174" s="505"/>
      <c r="J174" s="508"/>
      <c r="K174" s="512"/>
      <c r="L174" s="510">
        <v>40</v>
      </c>
      <c r="M174" s="513">
        <v>22</v>
      </c>
      <c r="N174" s="507"/>
      <c r="O174" s="505"/>
      <c r="P174" s="508"/>
      <c r="Q174" s="439">
        <f t="shared" si="40"/>
        <v>0</v>
      </c>
      <c r="R174" s="440">
        <f t="shared" si="40"/>
        <v>40</v>
      </c>
      <c r="S174" s="441">
        <f t="shared" si="40"/>
        <v>22</v>
      </c>
      <c r="T174" s="600">
        <v>3.45</v>
      </c>
    </row>
    <row r="175" spans="1:20" ht="14.25" hidden="1" x14ac:dyDescent="0.2">
      <c r="A175" s="549"/>
      <c r="B175" s="443">
        <v>6</v>
      </c>
      <c r="C175" s="411" t="s">
        <v>175</v>
      </c>
      <c r="D175" s="524" t="s">
        <v>11</v>
      </c>
      <c r="E175" s="515"/>
      <c r="F175" s="516"/>
      <c r="G175" s="517"/>
      <c r="H175" s="518"/>
      <c r="I175" s="516"/>
      <c r="J175" s="519"/>
      <c r="K175" s="515"/>
      <c r="L175" s="516"/>
      <c r="M175" s="517"/>
      <c r="N175" s="605"/>
      <c r="O175" s="521">
        <v>15</v>
      </c>
      <c r="P175" s="606">
        <v>11</v>
      </c>
      <c r="Q175" s="444">
        <f t="shared" si="40"/>
        <v>0</v>
      </c>
      <c r="R175" s="445">
        <f t="shared" si="40"/>
        <v>15</v>
      </c>
      <c r="S175" s="446">
        <f t="shared" si="40"/>
        <v>11</v>
      </c>
      <c r="T175" s="601">
        <v>3.48</v>
      </c>
    </row>
    <row r="176" spans="1:20" ht="14.25" hidden="1" x14ac:dyDescent="0.2">
      <c r="A176" s="541"/>
      <c r="B176" s="448" t="s">
        <v>366</v>
      </c>
      <c r="C176" s="449" t="s">
        <v>367</v>
      </c>
      <c r="D176" s="550"/>
      <c r="E176" s="551">
        <f t="shared" ref="E176:S176" si="41">SUM(E177:E179)</f>
        <v>0</v>
      </c>
      <c r="F176" s="552">
        <f t="shared" si="41"/>
        <v>0</v>
      </c>
      <c r="G176" s="553">
        <f t="shared" si="41"/>
        <v>0</v>
      </c>
      <c r="H176" s="554">
        <f t="shared" si="41"/>
        <v>0</v>
      </c>
      <c r="I176" s="552">
        <f t="shared" si="41"/>
        <v>0</v>
      </c>
      <c r="J176" s="555">
        <f t="shared" si="41"/>
        <v>0</v>
      </c>
      <c r="K176" s="551">
        <f t="shared" si="41"/>
        <v>0</v>
      </c>
      <c r="L176" s="552">
        <f t="shared" si="41"/>
        <v>0</v>
      </c>
      <c r="M176" s="553">
        <f t="shared" si="41"/>
        <v>0</v>
      </c>
      <c r="N176" s="554">
        <f t="shared" si="41"/>
        <v>0</v>
      </c>
      <c r="O176" s="552">
        <f t="shared" si="41"/>
        <v>0</v>
      </c>
      <c r="P176" s="555">
        <f t="shared" si="41"/>
        <v>0</v>
      </c>
      <c r="Q176" s="551">
        <f t="shared" si="41"/>
        <v>0</v>
      </c>
      <c r="R176" s="552">
        <f t="shared" si="41"/>
        <v>0</v>
      </c>
      <c r="S176" s="553">
        <f t="shared" si="41"/>
        <v>0</v>
      </c>
      <c r="T176" s="523"/>
    </row>
    <row r="177" spans="1:25" ht="14.25" hidden="1" x14ac:dyDescent="0.2">
      <c r="A177" s="549"/>
      <c r="B177" s="383">
        <v>1</v>
      </c>
      <c r="C177" s="384" t="s">
        <v>176</v>
      </c>
      <c r="D177" s="434" t="s">
        <v>10</v>
      </c>
      <c r="E177" s="496"/>
      <c r="F177" s="497"/>
      <c r="G177" s="498"/>
      <c r="H177" s="499"/>
      <c r="I177" s="497"/>
      <c r="J177" s="500"/>
      <c r="K177" s="496"/>
      <c r="L177" s="497"/>
      <c r="M177" s="498"/>
      <c r="N177" s="499"/>
      <c r="O177" s="497"/>
      <c r="P177" s="500"/>
      <c r="Q177" s="435">
        <f t="shared" ref="Q177:S179" si="42">SUM(E177,H177,K177,N177)</f>
        <v>0</v>
      </c>
      <c r="R177" s="436">
        <f t="shared" si="42"/>
        <v>0</v>
      </c>
      <c r="S177" s="437">
        <f t="shared" si="42"/>
        <v>0</v>
      </c>
      <c r="T177" s="599"/>
    </row>
    <row r="178" spans="1:25" ht="14.25" hidden="1" x14ac:dyDescent="0.2">
      <c r="A178" s="549"/>
      <c r="B178" s="396">
        <v>2</v>
      </c>
      <c r="C178" s="397" t="s">
        <v>173</v>
      </c>
      <c r="D178" s="398" t="s">
        <v>10</v>
      </c>
      <c r="E178" s="504"/>
      <c r="F178" s="505"/>
      <c r="G178" s="506"/>
      <c r="H178" s="507"/>
      <c r="I178" s="505"/>
      <c r="J178" s="508"/>
      <c r="K178" s="504"/>
      <c r="L178" s="505"/>
      <c r="M178" s="506"/>
      <c r="N178" s="507"/>
      <c r="O178" s="505"/>
      <c r="P178" s="508"/>
      <c r="Q178" s="439">
        <f t="shared" si="42"/>
        <v>0</v>
      </c>
      <c r="R178" s="440">
        <f t="shared" si="42"/>
        <v>0</v>
      </c>
      <c r="S178" s="441">
        <f t="shared" si="42"/>
        <v>0</v>
      </c>
      <c r="T178" s="600"/>
    </row>
    <row r="179" spans="1:25" ht="14.25" hidden="1" x14ac:dyDescent="0.2">
      <c r="A179" s="549"/>
      <c r="B179" s="443">
        <v>3</v>
      </c>
      <c r="C179" s="411" t="s">
        <v>68</v>
      </c>
      <c r="D179" s="412" t="s">
        <v>10</v>
      </c>
      <c r="E179" s="515"/>
      <c r="F179" s="516"/>
      <c r="G179" s="517"/>
      <c r="H179" s="518"/>
      <c r="I179" s="516"/>
      <c r="J179" s="519"/>
      <c r="K179" s="515"/>
      <c r="L179" s="516"/>
      <c r="M179" s="517"/>
      <c r="N179" s="518"/>
      <c r="O179" s="516"/>
      <c r="P179" s="519"/>
      <c r="Q179" s="444">
        <f t="shared" si="42"/>
        <v>0</v>
      </c>
      <c r="R179" s="445">
        <f t="shared" si="42"/>
        <v>0</v>
      </c>
      <c r="S179" s="446">
        <f t="shared" si="42"/>
        <v>0</v>
      </c>
      <c r="T179" s="601"/>
    </row>
    <row r="180" spans="1:25" ht="14.25" x14ac:dyDescent="0.2">
      <c r="A180" s="740" t="s">
        <v>177</v>
      </c>
      <c r="B180" s="741"/>
      <c r="C180" s="741"/>
      <c r="D180" s="742"/>
      <c r="E180" s="607">
        <f t="shared" ref="E180:S180" si="43">SUM(E7,E37,E69,E94,E104,E125,E142,E158,E160,E169)</f>
        <v>1</v>
      </c>
      <c r="F180" s="607">
        <f t="shared" si="43"/>
        <v>0</v>
      </c>
      <c r="G180" s="607">
        <f t="shared" si="43"/>
        <v>52</v>
      </c>
      <c r="H180" s="607">
        <f t="shared" si="43"/>
        <v>0</v>
      </c>
      <c r="I180" s="607">
        <f t="shared" si="43"/>
        <v>10</v>
      </c>
      <c r="J180" s="607">
        <f t="shared" si="43"/>
        <v>800</v>
      </c>
      <c r="K180" s="607">
        <f t="shared" si="43"/>
        <v>1</v>
      </c>
      <c r="L180" s="607">
        <f t="shared" si="43"/>
        <v>1444</v>
      </c>
      <c r="M180" s="607">
        <f t="shared" si="43"/>
        <v>1519</v>
      </c>
      <c r="N180" s="607">
        <f t="shared" si="43"/>
        <v>0</v>
      </c>
      <c r="O180" s="607">
        <f t="shared" si="43"/>
        <v>38</v>
      </c>
      <c r="P180" s="607">
        <f t="shared" si="43"/>
        <v>65</v>
      </c>
      <c r="Q180" s="607">
        <f t="shared" si="43"/>
        <v>2</v>
      </c>
      <c r="R180" s="607">
        <f t="shared" si="43"/>
        <v>1492</v>
      </c>
      <c r="S180" s="607">
        <f t="shared" si="43"/>
        <v>2436</v>
      </c>
      <c r="T180" s="608">
        <f>SUM(T7,T37,T69,T94,T104,T125,T142,T158,T160,T169)/COUNT(T7,T37,T69,T94,T104,T125,T142,T158,T160,T169)</f>
        <v>3.4909413780663785</v>
      </c>
    </row>
    <row r="181" spans="1:25" ht="14.25" x14ac:dyDescent="0.2">
      <c r="A181" s="720" t="s">
        <v>178</v>
      </c>
      <c r="B181" s="721"/>
      <c r="C181" s="721"/>
      <c r="D181" s="722"/>
      <c r="E181" s="609">
        <f t="shared" ref="E181:S181" si="44">SUM(E56,E85,E99,E112,E135,E152,E165,E176)</f>
        <v>0</v>
      </c>
      <c r="F181" s="609">
        <f t="shared" si="44"/>
        <v>0</v>
      </c>
      <c r="G181" s="609">
        <f t="shared" si="44"/>
        <v>0</v>
      </c>
      <c r="H181" s="609">
        <f t="shared" si="44"/>
        <v>0</v>
      </c>
      <c r="I181" s="609">
        <f t="shared" si="44"/>
        <v>0</v>
      </c>
      <c r="J181" s="609">
        <f t="shared" si="44"/>
        <v>0</v>
      </c>
      <c r="K181" s="609">
        <f t="shared" si="44"/>
        <v>0</v>
      </c>
      <c r="L181" s="609">
        <f t="shared" si="44"/>
        <v>47</v>
      </c>
      <c r="M181" s="609">
        <f t="shared" si="44"/>
        <v>23</v>
      </c>
      <c r="N181" s="609">
        <f t="shared" si="44"/>
        <v>0</v>
      </c>
      <c r="O181" s="609">
        <f t="shared" si="44"/>
        <v>0</v>
      </c>
      <c r="P181" s="609">
        <f t="shared" si="44"/>
        <v>0</v>
      </c>
      <c r="Q181" s="609">
        <f t="shared" si="44"/>
        <v>0</v>
      </c>
      <c r="R181" s="609">
        <f t="shared" si="44"/>
        <v>47</v>
      </c>
      <c r="S181" s="609">
        <f t="shared" si="44"/>
        <v>23</v>
      </c>
      <c r="T181" s="610">
        <f>SUM(T56,T85,T99,T112,T135,T152,T165,T176)/COUNT(T56,T85,T99,T112,T135,T152,T165,T176)</f>
        <v>3.4223333333333334</v>
      </c>
    </row>
    <row r="182" spans="1:25" ht="14.25" x14ac:dyDescent="0.2">
      <c r="A182" s="723" t="s">
        <v>384</v>
      </c>
      <c r="B182" s="711"/>
      <c r="C182" s="711"/>
      <c r="D182" s="712"/>
      <c r="E182" s="611">
        <f t="shared" ref="E182:S182" si="45">SUM(E180:E181)</f>
        <v>1</v>
      </c>
      <c r="F182" s="611">
        <f t="shared" si="45"/>
        <v>0</v>
      </c>
      <c r="G182" s="611">
        <f t="shared" si="45"/>
        <v>52</v>
      </c>
      <c r="H182" s="611">
        <f t="shared" si="45"/>
        <v>0</v>
      </c>
      <c r="I182" s="611">
        <f t="shared" si="45"/>
        <v>10</v>
      </c>
      <c r="J182" s="611">
        <f t="shared" si="45"/>
        <v>800</v>
      </c>
      <c r="K182" s="611">
        <f t="shared" si="45"/>
        <v>1</v>
      </c>
      <c r="L182" s="611">
        <f t="shared" si="45"/>
        <v>1491</v>
      </c>
      <c r="M182" s="611">
        <f t="shared" si="45"/>
        <v>1542</v>
      </c>
      <c r="N182" s="611">
        <f t="shared" si="45"/>
        <v>0</v>
      </c>
      <c r="O182" s="611">
        <f t="shared" si="45"/>
        <v>38</v>
      </c>
      <c r="P182" s="611">
        <f t="shared" si="45"/>
        <v>65</v>
      </c>
      <c r="Q182" s="611">
        <f t="shared" si="45"/>
        <v>2</v>
      </c>
      <c r="R182" s="611">
        <f t="shared" si="45"/>
        <v>1539</v>
      </c>
      <c r="S182" s="611">
        <f t="shared" si="45"/>
        <v>2459</v>
      </c>
      <c r="T182" s="724">
        <f>SUM(T180:T181)/2</f>
        <v>3.456637355699856</v>
      </c>
    </row>
    <row r="183" spans="1:25" ht="19.5" customHeight="1" x14ac:dyDescent="0.2">
      <c r="A183" s="723" t="s">
        <v>180</v>
      </c>
      <c r="B183" s="711"/>
      <c r="C183" s="711"/>
      <c r="D183" s="712"/>
      <c r="E183" s="612">
        <f>E180/SUM($E$180:$G$180)</f>
        <v>1.8867924528301886E-2</v>
      </c>
      <c r="F183" s="613">
        <f>F180/SUM($E$180:$G$180)</f>
        <v>0</v>
      </c>
      <c r="G183" s="612">
        <f>G180/SUM($E$180:$G$180)</f>
        <v>0.98113207547169812</v>
      </c>
      <c r="H183" s="613">
        <f>H180/SUM($H$180:$J$180)</f>
        <v>0</v>
      </c>
      <c r="I183" s="612">
        <f>I180/SUM($H$180:$J$180)</f>
        <v>1.2345679012345678E-2</v>
      </c>
      <c r="J183" s="612">
        <f>J180/SUM($H$180:$J$180)</f>
        <v>0.98765432098765427</v>
      </c>
      <c r="K183" s="612">
        <f>K180/SUM($K$180:$M$180)</f>
        <v>3.3738191632928474E-4</v>
      </c>
      <c r="L183" s="612">
        <f>L180/SUM($K$180:$M$180)</f>
        <v>0.48717948717948717</v>
      </c>
      <c r="M183" s="612">
        <f>M180/SUM($K$180:$M$180)</f>
        <v>0.51248313090418351</v>
      </c>
      <c r="N183" s="613">
        <f>N180/SUM($N$180:$P$180)</f>
        <v>0</v>
      </c>
      <c r="O183" s="612">
        <f>O180/SUM($N$180:$P$180)</f>
        <v>0.36893203883495146</v>
      </c>
      <c r="P183" s="612">
        <f>P180/SUM($N$180:$P$180)</f>
        <v>0.6310679611650486</v>
      </c>
      <c r="Q183" s="612">
        <f>Q180/SUM($Q$180:$S$180)</f>
        <v>5.0890585241730279E-4</v>
      </c>
      <c r="R183" s="612">
        <f>R180/SUM($Q$180:$S$180)</f>
        <v>0.37964376590330789</v>
      </c>
      <c r="S183" s="612">
        <f>S180/SUM($Q$180:$S$180)</f>
        <v>0.6198473282442748</v>
      </c>
      <c r="T183" s="725"/>
    </row>
    <row r="184" spans="1:25" ht="14.25" x14ac:dyDescent="0.2">
      <c r="A184" s="726" t="s">
        <v>181</v>
      </c>
      <c r="B184" s="711"/>
      <c r="C184" s="711"/>
      <c r="D184" s="712"/>
      <c r="E184" s="727">
        <f>(SUM(T29:T35)/COUNT(T29:T35))</f>
        <v>3.8000000000000003</v>
      </c>
      <c r="F184" s="714"/>
      <c r="G184" s="715"/>
      <c r="H184" s="728">
        <f>SUM(T8:T28)/COUNT(T8:T28)</f>
        <v>3.7920000000000003</v>
      </c>
      <c r="I184" s="714"/>
      <c r="J184" s="715"/>
      <c r="K184" s="728">
        <f>SUM(T38:T55,T70,T72,T74,T76,T78,T80,T83,T84,T95:T98,T105:T111,T126:T129,T131:T133,T143:T150,T158,T161:T164,T170:T174)/COUNT(T38:T55,T70,T72,T74,T76,T78,T80,T83,T84,T95:T98,T105:T111,T126:T129,T131:T133,T143:T150,T158,T161:T164,T170:T174)</f>
        <v>3.4958064516129039</v>
      </c>
      <c r="L184" s="714"/>
      <c r="M184" s="715"/>
      <c r="N184" s="728">
        <f>SUM(T71,T77,T79,T130,T175)/COUNT(T71,T77,T79,T130,T175)</f>
        <v>3.4060000000000001</v>
      </c>
      <c r="O184" s="714"/>
      <c r="P184" s="715"/>
      <c r="Q184" s="729">
        <f>SUM(Q182:S182)</f>
        <v>4000</v>
      </c>
      <c r="R184" s="730"/>
      <c r="S184" s="730"/>
      <c r="T184" s="731"/>
    </row>
    <row r="185" spans="1:25" ht="14.25" x14ac:dyDescent="0.2">
      <c r="A185" s="710" t="s">
        <v>182</v>
      </c>
      <c r="B185" s="711"/>
      <c r="C185" s="711"/>
      <c r="D185" s="712"/>
      <c r="E185" s="713">
        <v>0</v>
      </c>
      <c r="F185" s="714"/>
      <c r="G185" s="715"/>
      <c r="H185" s="716">
        <v>0</v>
      </c>
      <c r="I185" s="714"/>
      <c r="J185" s="715"/>
      <c r="K185" s="717">
        <f>SUM(T86,T88:T92,T100,T118:T119,T137:T138)/COUNT(T86,T88:T92,T100,T118:T119,T137:T138)</f>
        <v>3.4445454545454548</v>
      </c>
      <c r="L185" s="714"/>
      <c r="M185" s="715"/>
      <c r="N185" s="716">
        <v>0</v>
      </c>
      <c r="O185" s="714"/>
      <c r="P185" s="715"/>
      <c r="Q185" s="732"/>
      <c r="R185" s="733"/>
      <c r="S185" s="733"/>
      <c r="T185" s="734"/>
    </row>
    <row r="187" spans="1:25" x14ac:dyDescent="0.25">
      <c r="A187" s="718" t="s">
        <v>385</v>
      </c>
      <c r="B187" s="719"/>
      <c r="C187" s="719"/>
      <c r="D187" s="719"/>
      <c r="E187" s="719"/>
      <c r="F187" s="719"/>
      <c r="G187" s="719"/>
      <c r="H187" s="719"/>
      <c r="I187" s="719"/>
      <c r="J187" s="719"/>
      <c r="K187" s="719"/>
      <c r="L187" s="719"/>
      <c r="M187" s="719"/>
      <c r="N187" s="719"/>
      <c r="O187" s="719"/>
      <c r="P187" s="719"/>
      <c r="Q187" s="719"/>
      <c r="R187" s="719"/>
      <c r="S187" s="719"/>
      <c r="T187" s="719"/>
    </row>
    <row r="188" spans="1:25" x14ac:dyDescent="0.25">
      <c r="V188" s="615" t="s">
        <v>2</v>
      </c>
      <c r="W188" s="615" t="s">
        <v>184</v>
      </c>
      <c r="X188" s="615" t="s">
        <v>7</v>
      </c>
      <c r="Y188" s="616"/>
    </row>
    <row r="189" spans="1:25" x14ac:dyDescent="0.25">
      <c r="V189" s="615">
        <v>1</v>
      </c>
      <c r="W189" s="615" t="s">
        <v>386</v>
      </c>
      <c r="X189" s="617">
        <f>T7</f>
        <v>3.7945454545454549</v>
      </c>
      <c r="Y189" s="616"/>
    </row>
    <row r="190" spans="1:25" x14ac:dyDescent="0.25">
      <c r="V190" s="615">
        <v>2</v>
      </c>
      <c r="W190" s="615" t="s">
        <v>387</v>
      </c>
      <c r="X190" s="617">
        <f>T36</f>
        <v>3.4822222222222217</v>
      </c>
      <c r="Y190" s="616"/>
    </row>
    <row r="191" spans="1:25" x14ac:dyDescent="0.25">
      <c r="V191" s="615">
        <v>3</v>
      </c>
      <c r="W191" s="615" t="s">
        <v>388</v>
      </c>
      <c r="X191" s="617">
        <f>T68</f>
        <v>3.4499242424242427</v>
      </c>
      <c r="Y191" s="616"/>
    </row>
    <row r="192" spans="1:25" x14ac:dyDescent="0.25">
      <c r="V192" s="615">
        <v>4</v>
      </c>
      <c r="W192" s="615" t="s">
        <v>389</v>
      </c>
      <c r="X192" s="617">
        <f>T93</f>
        <v>3.4712499999999999</v>
      </c>
      <c r="Y192" s="616"/>
    </row>
    <row r="193" spans="22:25" x14ac:dyDescent="0.25">
      <c r="V193" s="615">
        <v>5</v>
      </c>
      <c r="W193" s="615" t="s">
        <v>390</v>
      </c>
      <c r="X193" s="617">
        <f>T103</f>
        <v>3.4203571428571431</v>
      </c>
      <c r="Y193" s="616"/>
    </row>
    <row r="194" spans="22:25" x14ac:dyDescent="0.25">
      <c r="V194" s="615">
        <v>6</v>
      </c>
      <c r="W194" s="615" t="s">
        <v>391</v>
      </c>
      <c r="X194" s="617">
        <f>T124</f>
        <v>3.5193750000000001</v>
      </c>
      <c r="Y194" s="616"/>
    </row>
    <row r="195" spans="22:25" x14ac:dyDescent="0.25">
      <c r="V195" s="615">
        <v>7</v>
      </c>
      <c r="W195" s="615" t="s">
        <v>392</v>
      </c>
      <c r="X195" s="617">
        <f>T141</f>
        <v>3.5012499999999998</v>
      </c>
      <c r="Y195" s="616"/>
    </row>
    <row r="196" spans="22:25" x14ac:dyDescent="0.25">
      <c r="V196" s="615">
        <v>8</v>
      </c>
      <c r="W196" s="615" t="s">
        <v>393</v>
      </c>
      <c r="X196" s="618">
        <f>T158</f>
        <v>3.18</v>
      </c>
      <c r="Y196" s="616"/>
    </row>
    <row r="197" spans="22:25" x14ac:dyDescent="0.25">
      <c r="V197" s="615">
        <v>9</v>
      </c>
      <c r="W197" s="615" t="s">
        <v>394</v>
      </c>
      <c r="X197" s="617">
        <f>T159</f>
        <v>3.375</v>
      </c>
      <c r="Y197" s="616"/>
    </row>
    <row r="198" spans="22:25" x14ac:dyDescent="0.25">
      <c r="V198" s="615">
        <v>10</v>
      </c>
      <c r="W198" s="615" t="s">
        <v>395</v>
      </c>
      <c r="X198" s="617">
        <f>T168</f>
        <v>3.4650000000000003</v>
      </c>
      <c r="Y198" s="616"/>
    </row>
    <row r="199" spans="22:25" x14ac:dyDescent="0.25">
      <c r="V199" s="616"/>
      <c r="W199" s="616"/>
      <c r="X199" s="616"/>
      <c r="Y199" s="616"/>
    </row>
    <row r="200" spans="22:25" x14ac:dyDescent="0.25">
      <c r="V200" s="615" t="s">
        <v>2</v>
      </c>
      <c r="W200" s="615" t="s">
        <v>195</v>
      </c>
      <c r="X200" s="615" t="s">
        <v>7</v>
      </c>
      <c r="Y200" s="616"/>
    </row>
    <row r="201" spans="22:25" x14ac:dyDescent="0.25">
      <c r="V201" s="615">
        <v>1</v>
      </c>
      <c r="W201" s="615" t="s">
        <v>8</v>
      </c>
      <c r="X201" s="617">
        <f>E184</f>
        <v>3.8000000000000003</v>
      </c>
      <c r="Y201" s="616"/>
    </row>
    <row r="202" spans="22:25" x14ac:dyDescent="0.25">
      <c r="V202" s="615">
        <v>2</v>
      </c>
      <c r="W202" s="615" t="s">
        <v>9</v>
      </c>
      <c r="X202" s="617">
        <f>H184</f>
        <v>3.7920000000000003</v>
      </c>
      <c r="Y202" s="616"/>
    </row>
    <row r="203" spans="22:25" x14ac:dyDescent="0.25">
      <c r="V203" s="615">
        <v>3</v>
      </c>
      <c r="W203" s="615" t="s">
        <v>10</v>
      </c>
      <c r="X203" s="617">
        <f>K184</f>
        <v>3.4958064516129039</v>
      </c>
      <c r="Y203" s="616"/>
    </row>
    <row r="204" spans="22:25" x14ac:dyDescent="0.25">
      <c r="V204" s="615">
        <v>4</v>
      </c>
      <c r="W204" s="615" t="s">
        <v>11</v>
      </c>
      <c r="X204" s="617">
        <f>N184</f>
        <v>3.4060000000000001</v>
      </c>
      <c r="Y204" s="616"/>
    </row>
  </sheetData>
  <mergeCells count="56">
    <mergeCell ref="A1:T1"/>
    <mergeCell ref="A2:T2"/>
    <mergeCell ref="D4:D6"/>
    <mergeCell ref="E4:P4"/>
    <mergeCell ref="Q4:S5"/>
    <mergeCell ref="T4:T6"/>
    <mergeCell ref="B5:C5"/>
    <mergeCell ref="E5:G5"/>
    <mergeCell ref="H5:J5"/>
    <mergeCell ref="K5:M5"/>
    <mergeCell ref="N5:P5"/>
    <mergeCell ref="B7:C7"/>
    <mergeCell ref="B36:C36"/>
    <mergeCell ref="D62:D64"/>
    <mergeCell ref="E62:P62"/>
    <mergeCell ref="T62:T64"/>
    <mergeCell ref="B63:C63"/>
    <mergeCell ref="E63:G63"/>
    <mergeCell ref="H63:J63"/>
    <mergeCell ref="K63:M63"/>
    <mergeCell ref="N63:P63"/>
    <mergeCell ref="Q62:S63"/>
    <mergeCell ref="B68:C68"/>
    <mergeCell ref="B93:C93"/>
    <mergeCell ref="B103:C103"/>
    <mergeCell ref="D121:D123"/>
    <mergeCell ref="E121:P121"/>
    <mergeCell ref="A180:D180"/>
    <mergeCell ref="T121:T123"/>
    <mergeCell ref="B122:C122"/>
    <mergeCell ref="E122:G122"/>
    <mergeCell ref="H122:J122"/>
    <mergeCell ref="K122:M122"/>
    <mergeCell ref="N122:P122"/>
    <mergeCell ref="Q121:S122"/>
    <mergeCell ref="B124:C124"/>
    <mergeCell ref="B141:C141"/>
    <mergeCell ref="B158:C158"/>
    <mergeCell ref="B159:C159"/>
    <mergeCell ref="B168:C168"/>
    <mergeCell ref="A187:T187"/>
    <mergeCell ref="A181:D181"/>
    <mergeCell ref="A182:D182"/>
    <mergeCell ref="T182:T183"/>
    <mergeCell ref="A183:D183"/>
    <mergeCell ref="A184:D184"/>
    <mergeCell ref="E184:G184"/>
    <mergeCell ref="H184:J184"/>
    <mergeCell ref="K184:M184"/>
    <mergeCell ref="N184:P184"/>
    <mergeCell ref="Q184:T185"/>
    <mergeCell ref="A185:D185"/>
    <mergeCell ref="E185:G185"/>
    <mergeCell ref="H185:J185"/>
    <mergeCell ref="K185:M185"/>
    <mergeCell ref="N185:P185"/>
  </mergeCells>
  <pageMargins left="0.59055118110236227" right="0.39370078740157483" top="0.39370078740157483" bottom="0.39370078740157483" header="0" footer="0"/>
  <pageSetup scale="20" orientation="portrait" horizontalDpi="0" verticalDpi="0" r:id="rId1"/>
  <headerFooter>
    <oddFooter>&amp;L&amp;"Arial,Italic"&amp;8Informasi Alumni UNM ~ 2018/2019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 1415</vt:lpstr>
      <vt:lpstr>TA 1516</vt:lpstr>
      <vt:lpstr>TA 1617</vt:lpstr>
      <vt:lpstr>TA 1718</vt:lpstr>
      <vt:lpstr>TA 1819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2020-09-16T04:05:58Z</dcterms:created>
  <dcterms:modified xsi:type="dcterms:W3CDTF">2020-09-16T04:42:20Z</dcterms:modified>
</cp:coreProperties>
</file>